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E:\2 Gestion Planeacion\Matriz de Seguimiento DNP\Matriz Seguimiento DNP 2025\"/>
    </mc:Choice>
  </mc:AlternateContent>
  <xr:revisionPtr revIDLastSave="0" documentId="13_ncr:1_{462116ED-89B6-460A-80ED-6B4564D97853}" xr6:coauthVersionLast="47" xr6:coauthVersionMax="47" xr10:uidLastSave="{00000000-0000-0000-0000-000000000000}"/>
  <bookViews>
    <workbookView xWindow="-120" yWindow="-120" windowWidth="29040" windowHeight="15720" tabRatio="601" xr2:uid="{00000000-000D-0000-FFFF-FFFF00000000}"/>
  </bookViews>
  <sheets>
    <sheet name="Matriz Plan 2025" sheetId="2" r:id="rId1"/>
  </sheets>
  <definedNames>
    <definedName name="_xlnm._FilterDatabase" localSheetId="0" hidden="1">'Matriz Plan 2025'!$A$7:$S$65</definedName>
    <definedName name="_ftn1" localSheetId="0">'Matriz Plan 2025'!#REF!</definedName>
    <definedName name="_xlnm.Print_Titles" localSheetId="0">'Matriz Plan 2025'!$2:$7</definedName>
  </definedNames>
  <calcPr calcId="191029"/>
</workbook>
</file>

<file path=xl/calcChain.xml><?xml version="1.0" encoding="utf-8"?>
<calcChain xmlns="http://schemas.openxmlformats.org/spreadsheetml/2006/main">
  <c r="O32" i="2" l="1"/>
  <c r="O10" i="2"/>
  <c r="O9" i="2"/>
  <c r="N38" i="2" l="1"/>
  <c r="N37" i="2"/>
  <c r="N36" i="2"/>
  <c r="N42" i="2" l="1"/>
  <c r="M42" i="2"/>
  <c r="M32" i="2" l="1"/>
  <c r="N32" i="2"/>
  <c r="N24" i="2"/>
  <c r="N23" i="2"/>
  <c r="N10" i="2"/>
  <c r="N9" i="2"/>
  <c r="M9" i="2"/>
  <c r="Q65" i="2"/>
  <c r="Q64" i="2"/>
  <c r="Q63" i="2"/>
  <c r="Q62" i="2"/>
  <c r="Q61" i="2"/>
  <c r="Q60" i="2"/>
  <c r="Q59" i="2"/>
  <c r="Q58" i="2"/>
  <c r="Q57" i="2"/>
  <c r="Q56" i="2"/>
  <c r="Q55" i="2"/>
  <c r="Q54" i="2"/>
  <c r="Q53" i="2"/>
  <c r="Q52" i="2"/>
  <c r="Q51" i="2"/>
  <c r="Q50" i="2"/>
  <c r="Q49" i="2"/>
  <c r="Q48" i="2"/>
  <c r="Q47" i="2"/>
  <c r="Q44"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M24" i="2" l="1"/>
  <c r="M23" i="2"/>
  <c r="M10" i="2"/>
</calcChain>
</file>

<file path=xl/sharedStrings.xml><?xml version="1.0" encoding="utf-8"?>
<sst xmlns="http://schemas.openxmlformats.org/spreadsheetml/2006/main" count="518" uniqueCount="252">
  <si>
    <t>Dimensión</t>
  </si>
  <si>
    <t>Ponderación</t>
  </si>
  <si>
    <t>Subdimensión</t>
  </si>
  <si>
    <t>Indicador</t>
  </si>
  <si>
    <t>Fuente de Información</t>
  </si>
  <si>
    <t>Periodicidad</t>
  </si>
  <si>
    <t>Parámetro de Control (Meta)</t>
  </si>
  <si>
    <t>Metodología de Cálculo (Fórmula)</t>
  </si>
  <si>
    <t>Financiero</t>
  </si>
  <si>
    <t>Productividad</t>
  </si>
  <si>
    <t>Nota:</t>
  </si>
  <si>
    <t>La selección de los indicadores debe estar dada por la relevancia de la información suministrada y el contar con la información disponible para su cálculo.</t>
  </si>
  <si>
    <t>cuando la subdimensión o dimensión no aplican a la entidad, simplemente la ponderación es 0</t>
  </si>
  <si>
    <t>Rentabilidad</t>
  </si>
  <si>
    <t>Estructura financiera</t>
  </si>
  <si>
    <t>Rentabilidad del Activo</t>
  </si>
  <si>
    <t>Rentabilidad del Patrimonio</t>
  </si>
  <si>
    <t>Utilidad Neta / (Patrimonio - Valorización)</t>
  </si>
  <si>
    <t>Endeudamiento</t>
  </si>
  <si>
    <t>Pasivo/ (Pasivo + Patrimonio)</t>
  </si>
  <si>
    <t>Productividad y liquidez</t>
  </si>
  <si>
    <t>Productividad del Activo Fijo</t>
  </si>
  <si>
    <t>Productividad del KTNO</t>
  </si>
  <si>
    <t>KTNO / Ventas</t>
  </si>
  <si>
    <t>Estados financieros</t>
  </si>
  <si>
    <t>Utilidad neta a transferir * participación directa o indirecta de la Nación</t>
  </si>
  <si>
    <t>Ingresos no generados por la entidad  (Aportes Nación, Regalías y otros fondos)</t>
  </si>
  <si>
    <t>(1)</t>
  </si>
  <si>
    <t>Se busca con este indicador determinar cuales empresas dependen de los recursos de la Nación para su funcionamiento</t>
  </si>
  <si>
    <t>Ejecución Presupuestal y estados financieros</t>
  </si>
  <si>
    <t>Costo laboral</t>
  </si>
  <si>
    <t>Presupuestal</t>
  </si>
  <si>
    <t>Ejecución de ingresos</t>
  </si>
  <si>
    <t>Ejecución de gastos</t>
  </si>
  <si>
    <t>Pagos / Compromisos</t>
  </si>
  <si>
    <t>Ejecución de inversión</t>
  </si>
  <si>
    <t>Ejecución Presupuestal</t>
  </si>
  <si>
    <t>Utilidad Operativa - Impuestos Aplicados / Activos Netos de Operación</t>
  </si>
  <si>
    <t>Gastos de personal operativos / Costo de ventas</t>
  </si>
  <si>
    <t>Transferencia de recursos a la Nación (utilidad)</t>
  </si>
  <si>
    <t>Las casillas sombreadas no pueden ser modificadas ( es decir no se pueden agregar ni eliminar indicadores ni modificar ponderaciones)</t>
  </si>
  <si>
    <t>Margen EBITDA</t>
  </si>
  <si>
    <t>EBITDA/Ventas</t>
  </si>
  <si>
    <t>Indicadores como EBITDA, FCL, Activos Fijos Netos y KTNO se explican en el anexo número 3</t>
  </si>
  <si>
    <t>Ventas / (Activos Fijos - Depreciación)</t>
  </si>
  <si>
    <t xml:space="preserve">Las ponderaciones son dadas por la entidad según el conocimiento que se tiene de esta.  Por lo tanto, las presentadas en la matriz son indicativas, a excepción de las que se </t>
  </si>
  <si>
    <t>encuentran sombreadas.</t>
  </si>
  <si>
    <t>Operaciones Efectivas de Caja</t>
  </si>
  <si>
    <t>Ingresos no generados por la entidad / Total de ingresos (2)</t>
  </si>
  <si>
    <t xml:space="preserve">Balance Fiscal </t>
  </si>
  <si>
    <t>(2)</t>
  </si>
  <si>
    <t>Cuando aplica el indicador de balance fiscal, las empresas deben calcular la ponderacion del indicador y recalcular si es el caso las ponderaciones del resto de indicadores de la dimension fiscal.</t>
  </si>
  <si>
    <t>(3)</t>
  </si>
  <si>
    <t>En esta columna se registra el periodo definido para indicador. Las opciones son: i) Acumulado  o ii) Con corte en el periodo.</t>
  </si>
  <si>
    <t>Unidad de Medida</t>
  </si>
  <si>
    <t xml:space="preserve">Fiscal </t>
  </si>
  <si>
    <t>Talento Humano</t>
  </si>
  <si>
    <t>Siniestralidad Laboral</t>
  </si>
  <si>
    <t>Mitigación Riesgo Ambiental</t>
  </si>
  <si>
    <t>(Total Horas Perdidas por Accidentes / Total de Horas laborales)*100</t>
  </si>
  <si>
    <t>Gobierno Corporativo</t>
  </si>
  <si>
    <t xml:space="preserve">Conocimiento y estrategia </t>
  </si>
  <si>
    <t>Cliente</t>
  </si>
  <si>
    <t>Satisfacción del Cliente</t>
  </si>
  <si>
    <t>Gastos Asociados a Publicidad / Total Gastos</t>
  </si>
  <si>
    <t>Producto</t>
  </si>
  <si>
    <t>Ingresos Operativos / No. de Clientes.</t>
  </si>
  <si>
    <t>Costos Asociados a Clientes / No. de Clientes</t>
  </si>
  <si>
    <t>Producción</t>
  </si>
  <si>
    <t>Innovación y Desarrollo</t>
  </si>
  <si>
    <t>No. Horas dedicadas a la Investigación Y/O Mejoramiento de Procesos</t>
  </si>
  <si>
    <t>Ahorros programados por efecto de mejoramiento / Ahorros reales</t>
  </si>
  <si>
    <t>Objetivo</t>
  </si>
  <si>
    <t>Indice de Laboralidad</t>
  </si>
  <si>
    <t>Organización</t>
  </si>
  <si>
    <t># de horas trabajadas / # de horas del horario laboral</t>
  </si>
  <si>
    <t>Indice de Ausentismo</t>
  </si>
  <si>
    <t>Indice de Desempeño</t>
  </si>
  <si>
    <t># de personas que renuncian / # total de personas</t>
  </si>
  <si>
    <t># personas capacitadas / # total de personal</t>
  </si>
  <si>
    <t>Investigación</t>
  </si>
  <si>
    <t>Proceso Atención al Cliente</t>
  </si>
  <si>
    <t>Costo Comercialización</t>
  </si>
  <si>
    <t>Gestión Comercial</t>
  </si>
  <si>
    <t>Rotación de personal</t>
  </si>
  <si>
    <t>Cobertura de la Capacitación</t>
  </si>
  <si>
    <t># personas  con gestión de desempeño  / # total de personal</t>
  </si>
  <si>
    <t>% de los empleados que conocen el Plan de Gestión de la Empresa</t>
  </si>
  <si>
    <t>Efectos Investigación</t>
  </si>
  <si>
    <t>Mitigación de Riesgos</t>
  </si>
  <si>
    <t>SANATORIO DE CONTRATACION E.S.E.</t>
  </si>
  <si>
    <t>Observaciones</t>
  </si>
  <si>
    <t>N.A.</t>
  </si>
  <si>
    <t>Trimestral</t>
  </si>
  <si>
    <t>Acumulado</t>
  </si>
  <si>
    <t>Con corte en el periodo</t>
  </si>
  <si>
    <t>Pesos</t>
  </si>
  <si>
    <t>Porcentaje</t>
  </si>
  <si>
    <t>Medir la rentabildiad del activo</t>
  </si>
  <si>
    <t>Medir la rentabilidad del patrimonio</t>
  </si>
  <si>
    <t>Apalancamiento Financiero</t>
  </si>
  <si>
    <t>Concentración de la deuda</t>
  </si>
  <si>
    <t>Pasivo Corriente / Pasivo Total</t>
  </si>
  <si>
    <t>Medir la capacidad de Endeudamiento</t>
  </si>
  <si>
    <t>Pasivo total / Patrimonio</t>
  </si>
  <si>
    <t>Medir el excedente para pago de impuestos</t>
  </si>
  <si>
    <t>Medir la eficiencia del Capital de Trabajo para generar ventas</t>
  </si>
  <si>
    <t>Medir la productividad</t>
  </si>
  <si>
    <t>N.A</t>
  </si>
  <si>
    <t>N.D</t>
  </si>
  <si>
    <t>N.D.  No disponible</t>
  </si>
  <si>
    <t>Programa de capacitación</t>
  </si>
  <si>
    <t>Relación de novedades de nómina</t>
  </si>
  <si>
    <t>Registro de evlauación del desempeño</t>
  </si>
  <si>
    <t>Ejecución Presupeustal</t>
  </si>
  <si>
    <t>Ejecución del plan de acción</t>
  </si>
  <si>
    <t>Sistema de Atención al usuario</t>
  </si>
  <si>
    <t>Dias</t>
  </si>
  <si>
    <t>Estados financieros y Estadistica</t>
  </si>
  <si>
    <t>Millones de pesos</t>
  </si>
  <si>
    <t>Giro Cama</t>
  </si>
  <si>
    <t>(# de egresos del periodo / # de camas disponibles en el periodo)</t>
  </si>
  <si>
    <t>Informe de Hospitalización</t>
  </si>
  <si>
    <t>% Ocupacional</t>
  </si>
  <si>
    <t>(# de dias cama ocupada / # de dias cama disponible) x 100</t>
  </si>
  <si>
    <t>Consulta de Urgencias</t>
  </si>
  <si>
    <t>Servicios de Ambulancia</t>
  </si>
  <si>
    <t>Electrocardiogramas</t>
  </si>
  <si>
    <t>Imaginología</t>
  </si>
  <si>
    <t>Citologías</t>
  </si>
  <si>
    <t>Consulta</t>
  </si>
  <si>
    <t>Remision</t>
  </si>
  <si>
    <t>Examenes</t>
  </si>
  <si>
    <t>Sesiones</t>
  </si>
  <si>
    <t>Servicio</t>
  </si>
  <si>
    <t>N.A no aplica</t>
  </si>
  <si>
    <t># de consulta externas</t>
  </si>
  <si>
    <t>Informe de actividades asistenciales</t>
  </si>
  <si>
    <t># de consultas por urgencias</t>
  </si>
  <si>
    <t># de remisiones</t>
  </si>
  <si>
    <t>#  de consultas odontologicas</t>
  </si>
  <si>
    <t># de examenes de laboratorio clinica</t>
  </si>
  <si>
    <t>servicio</t>
  </si>
  <si>
    <t># de servicios de rayos x</t>
  </si>
  <si>
    <t>Muestras</t>
  </si>
  <si>
    <t>Examen</t>
  </si>
  <si>
    <t># de electrocardiogramas</t>
  </si>
  <si>
    <t># de muestras citolgicas tomadas</t>
  </si>
  <si>
    <t>Servicio de albergue pacientes de Hansen</t>
  </si>
  <si>
    <t>Pacientes</t>
  </si>
  <si>
    <t>Subsidios de tratamiento</t>
  </si>
  <si>
    <t>Censo de albergues</t>
  </si>
  <si>
    <t>Control subsidios</t>
  </si>
  <si>
    <t>Medir la eficiencia del recuado</t>
  </si>
  <si>
    <t>Medir la eficiencia la ejecución de los recursos</t>
  </si>
  <si>
    <t xml:space="preserve">Medir el usentismo laboral </t>
  </si>
  <si>
    <t>Establecer la medición y evaluación del desempeño de los funcionarios</t>
  </si>
  <si>
    <t>Medir la ejcución del programa de capacitación</t>
  </si>
  <si>
    <t>Medir la rotación del personal</t>
  </si>
  <si>
    <t>Medir la incidencia de los accidentes de trabajo en la laboralidad</t>
  </si>
  <si>
    <t>Medir la laboralidad</t>
  </si>
  <si>
    <t>Determinar la inversión en la protección del medio ambiente</t>
  </si>
  <si>
    <t>Conocimineto del plan estrategico</t>
  </si>
  <si>
    <t>Medir la satisfaccion del cliente</t>
  </si>
  <si>
    <t>Determinar el tiempo de respuesta en la atención al cliente</t>
  </si>
  <si>
    <t>Medir las ventas</t>
  </si>
  <si>
    <t>Medir el giro cama del servicio de hospitalización</t>
  </si>
  <si>
    <t>Determinar el % ocupacional del servicio de hospitalización</t>
  </si>
  <si>
    <t>Medir la productividad del servicio</t>
  </si>
  <si>
    <t>(No. Usuarios Satisfechos / Usuarios Encuestados) * 100</t>
  </si>
  <si>
    <t>Resultado IV Trimestre</t>
  </si>
  <si>
    <t>Resultado I Trimestre</t>
  </si>
  <si>
    <t>Resultado II Trimestre</t>
  </si>
  <si>
    <t>Resultado III Trimestre</t>
  </si>
  <si>
    <t>Contabilidad</t>
  </si>
  <si>
    <t>Presupuesto</t>
  </si>
  <si>
    <t>Planeacion</t>
  </si>
  <si>
    <t>Estadistica</t>
  </si>
  <si>
    <t>Recaudo en el periodo / total de ingresos proyectados</t>
  </si>
  <si>
    <t># promedio de pacientes albergados</t>
  </si>
  <si>
    <t>#  promedio de subsidios de tratamiento pagados</t>
  </si>
  <si>
    <t>Consulta Ambulatoria</t>
  </si>
  <si>
    <t>Examenes de laboratorio</t>
  </si>
  <si>
    <t>Consulta odontologica</t>
  </si>
  <si>
    <t># de servicios de sala de observación</t>
  </si>
  <si>
    <t>Hospitalizaciones</t>
  </si>
  <si>
    <t># de dias hospitalización</t>
  </si>
  <si>
    <t># de sesiones de terapia</t>
  </si>
  <si>
    <t>Actividades de promoción prevencion</t>
  </si>
  <si>
    <t># de curaciones realizadas</t>
  </si>
  <si>
    <t>Sala de Observación</t>
  </si>
  <si>
    <t>MATRIZ DE SEGUIMIENTO</t>
  </si>
  <si>
    <t>Ingresos (recaudo) menos gastos (pagos) (1)</t>
  </si>
  <si>
    <t>MINISTERIO DE SALUD Y PROTECCION SOCIAL</t>
  </si>
  <si>
    <t>Inversión dedicada a la protección del medio ambiente (pagos) / Total Gastos Generales (pagos)</t>
  </si>
  <si>
    <t>Tiempo Respuesta Promedio Atención Cliente en PQRSF / Tiempo Respuesta Prevista Atención Cliente PQRSF.</t>
  </si>
  <si>
    <t>VIGENCIA 2025</t>
  </si>
  <si>
    <t># personas  incapacitadas por enfermedad comun  / # total de personal</t>
  </si>
  <si>
    <t xml:space="preserve">Medir el apalancamiento </t>
  </si>
  <si>
    <t>Registro de ausentismo</t>
  </si>
  <si>
    <t>Atención al Ciudadano</t>
  </si>
  <si>
    <t>Relación de hora spedidas por accidentes laborales</t>
  </si>
  <si>
    <t xml:space="preserve">Terapia Física </t>
  </si>
  <si>
    <t>Terapia Respiratoria</t>
  </si>
  <si>
    <t>Curaciones Pacientes Hansen</t>
  </si>
  <si>
    <t>Programa Hansen</t>
  </si>
  <si>
    <t>N° de pacientes</t>
  </si>
  <si>
    <t xml:space="preserve"> Sumatoria # de actividades de cada uno de los programas de  PYP</t>
  </si>
  <si>
    <t>Responsable del Reporte</t>
  </si>
  <si>
    <t>Control Subsidios</t>
  </si>
  <si>
    <t>Sumatoria de # de casos nuevos de Hansen diagnosticados</t>
  </si>
  <si>
    <t>Casos Nuevos de Hansen Diagnosticados</t>
  </si>
  <si>
    <t>Medir los casos nuevos de Hnsen diagnosticados</t>
  </si>
  <si>
    <t>Rotacion de Cartera</t>
  </si>
  <si>
    <t>dias</t>
  </si>
  <si>
    <t>(Saldo de cartera ÷ Ventas acumuladas) x Días del periodo</t>
  </si>
  <si>
    <t>Informacion de cartera</t>
  </si>
  <si>
    <t>Medir la rotacion de cartera</t>
  </si>
  <si>
    <t>Cartera</t>
  </si>
  <si>
    <t>Valor total de glosas aceptadas / Valor total de glosas recibidas</t>
  </si>
  <si>
    <t>Medir la capacidad de pago a corto plazo</t>
  </si>
  <si>
    <t>Medir el volumen de glosas aceptadas</t>
  </si>
  <si>
    <t>Valor total de glosas aceptadas / Ventas acumuladas</t>
  </si>
  <si>
    <t>Glosas Gestionadas</t>
  </si>
  <si>
    <t>Glosas Generadas</t>
  </si>
  <si>
    <t>Version: 01042025</t>
  </si>
  <si>
    <t>Tiempo promedio de espera para la asignación de cita de Medicina General.</t>
  </si>
  <si>
    <t>Sumatoria de la diferencia de días calendario entre la fecha en la que se asignó la cita de Medicina general de primera vez y la fecha en la cual el usuario la solicitó / Número total de citas de Medicina General de primera vez asignadas</t>
  </si>
  <si>
    <t>SIHO Seguimiento a Hospitales</t>
  </si>
  <si>
    <t>Analizar y tomar decisiones sobre el tiempo de espera en días calendario, que transcurren entre la fecha de solicitud de la cita para consulta por Medicina General de primera vez por parte del paciente/usuario a la IPS y la fecha en que es asignada.</t>
  </si>
  <si>
    <t>Calidad - SOGCS</t>
  </si>
  <si>
    <t>Tiempo promedio de espera para la asignación de cita de Odontología General</t>
  </si>
  <si>
    <t>Sumatoria de la diferencia de días calendario entre la fecha en la que se asignó la cita de Odontología general de primera vez y la fecha en la cual el usuario la solicitó / Número total de citas de Odontología General de primera vez asignadas</t>
  </si>
  <si>
    <t>Analizar y tomar decisiones sobre el tiempo de espera en días calendario, que transcurren entre la fecha de solicitud de la cita para consulta por Odontología General de primera vez por parte del paciente/usuario a la IPS y la fecha en que es asignada.</t>
  </si>
  <si>
    <t>Tiempo promedio de espera para la atención del paciente clasificado como Triage 2 en el servicio de urgencias</t>
  </si>
  <si>
    <t>Sumatoria del número de minutos transcurridos a partir de que el paciente es clasificado como Triage 2 y el momento en el cual es atendido en consulta de Urgencias por médico. / Número total de pacientes clasificados como Triage 2, en un periodo determinado</t>
  </si>
  <si>
    <t>Analizar y tomar decisiones sobre el tiempo de espera en minutos para el paciente clasificado como Triage 2, en el servicio de urgencias hasta que se inicia la atención en consulta de urgencias por médico.</t>
  </si>
  <si>
    <t>Minutos</t>
  </si>
  <si>
    <t>Número total de pacientes hospitalizados que sufren caídas en el periodo. / Sumatoria de días de estancia de los pacientes en los servicios de hospitalización en el periodo.</t>
  </si>
  <si>
    <t>Número de pacientes que reingresan al servicio de urgencias en la misma institución antes de 72 horas con el mismo diagnóstico de egreso. / Número total de egresos vivos atendidos en el servicio de urgencias durante el periodo definido.</t>
  </si>
  <si>
    <t>Número total de pacientes que reingresan al servicio de hospitalización, en la misma institución, antes de 15 días, por el mismo diagnostico de egreso en el período. / Número total de egresos vivos en el periodo.</t>
  </si>
  <si>
    <t>Tasa de caída de pacientes en el servicio de hospitalización</t>
  </si>
  <si>
    <t>Mantener prácticas seguras en prevención y reducción de la frecuencia de caídas en
pacientes.</t>
  </si>
  <si>
    <t>Tasa de reingreso de pacientes al servicio de urgencias en menos de 72 horas</t>
  </si>
  <si>
    <t>Tasa de reingreso de pacientes al servicio de hospitalizacion en menos de 15 dias</t>
  </si>
  <si>
    <t>Mantener prácticas seguras en prevención y reducción del reingreso de  pacitnes al servicio de urgencias.</t>
  </si>
  <si>
    <t>Mantener prácticas seguras en prevención y reducción del reingreso de pacientes al servicio de hospitalizacion.</t>
  </si>
  <si>
    <t>Ejecucion Preupuestal</t>
  </si>
  <si>
    <t>Medir los gastos en publicidad</t>
  </si>
  <si>
    <t>Resultado Anual</t>
  </si>
  <si>
    <t>&gt;1</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</si>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</sst>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 #,##0.00_ ;_ * \-#,##0.00_ ;_ * &quot;-&quot;??_ ;_ @_ "/>
    <numFmt numFmtId="165" formatCode="0.0%"/>
    <numFmt numFmtId="166" formatCode="_ * #,##0_ ;_ * \-#,##0_ ;_ * &quot;-&quot;??_ ;_ @_ "/>
    <numFmt numFmtId="167" formatCode="0.000"/>
    <numFmt numFmtId="168" formatCode="_ * #,##0.0_ ;_ * \-#,##0.0_ ;_ * &quot;-&quot;??_ ;_ @_ "/>
    <numFmt numFmtId="169" formatCode="#,##0.00_ ;\-#,##0.00\ "/>
    <numFmt numFmtId="172" formatCode="_-* #,##0_-;\-* #,##0_-;_-* &quot;-&quot;_-;_-@_-"/>
  </numFmts>
  <fonts count="7" x14ac:knownFonts="1">
    <font>
      <sz val="10"/>
      <name val="Arial"/>
    </font>
    <font>
      <sz val="10"/>
      <name val="Arial"/>
      <family val="2"/>
    </font>
    <font>
      <sz val="7"/>
      <name val="Verdana"/>
      <family val="2"/>
    </font>
    <font>
      <b/>
      <sz val="7"/>
      <name val="Verdana"/>
      <family val="2"/>
    </font>
    <font>
      <sz val="10"/>
      <name val="Verdana"/>
      <family val="2"/>
    </font>
    <font>
      <b/>
      <sz val="11"/>
      <name val="Verdana"/>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73B9AF"/>
        <bgColor indexed="64"/>
      </patternFill>
    </fill>
  </fills>
  <borders count="15">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9" fontId="1" fillId="0" borderId="0" applyFont="0" applyFill="0" applyBorder="0" applyAlignment="0" applyProtection="0"/>
    <xf numFmtId="41" fontId="6"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cellStyleXfs>
  <cellXfs count="52">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6" fontId="2" fillId="0" borderId="6" xfId="1" applyNumberFormat="1" applyFont="1" applyFill="1" applyBorder="1" applyAlignment="1">
      <alignment horizontal="center" vertical="center" wrapText="1"/>
    </xf>
    <xf numFmtId="0" fontId="2" fillId="0" borderId="7" xfId="0" applyFont="1" applyBorder="1" applyAlignment="1">
      <alignment horizontal="center" vertical="center" wrapText="1"/>
    </xf>
    <xf numFmtId="9" fontId="2" fillId="0" borderId="6" xfId="2" applyFont="1" applyFill="1" applyBorder="1" applyAlignment="1">
      <alignment horizontal="center" vertical="center" wrapText="1"/>
    </xf>
    <xf numFmtId="10" fontId="2" fillId="0" borderId="6" xfId="0" applyNumberFormat="1" applyFont="1" applyBorder="1" applyAlignment="1">
      <alignment horizontal="center" vertical="center" wrapText="1"/>
    </xf>
    <xf numFmtId="165" fontId="2" fillId="0" borderId="6" xfId="2" applyNumberFormat="1" applyFont="1" applyFill="1" applyBorder="1" applyAlignment="1">
      <alignment horizontal="center" vertical="center" wrapText="1"/>
    </xf>
    <xf numFmtId="9" fontId="2" fillId="0" borderId="6" xfId="0" applyNumberFormat="1" applyFont="1" applyBorder="1" applyAlignment="1">
      <alignment horizontal="center" vertical="center" wrapText="1"/>
    </xf>
    <xf numFmtId="10" fontId="2" fillId="0" borderId="6" xfId="2" applyNumberFormat="1" applyFont="1" applyFill="1" applyBorder="1" applyAlignment="1">
      <alignment horizontal="center" vertical="center" wrapText="1"/>
    </xf>
    <xf numFmtId="1"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center" vertical="center" wrapText="1"/>
    </xf>
    <xf numFmtId="0" fontId="3" fillId="0" borderId="0" xfId="0" applyFont="1" applyAlignment="1">
      <alignment horizontal="left" vertical="center"/>
    </xf>
    <xf numFmtId="2" fontId="2" fillId="0" borderId="6" xfId="0" applyNumberFormat="1" applyFont="1" applyBorder="1" applyAlignment="1">
      <alignment horizontal="center" vertical="center" wrapText="1"/>
    </xf>
    <xf numFmtId="0" fontId="2" fillId="0" borderId="13" xfId="0" applyFont="1" applyBorder="1" applyAlignment="1">
      <alignment vertical="center" wrapText="1"/>
    </xf>
    <xf numFmtId="4" fontId="2" fillId="0" borderId="6" xfId="1" applyNumberFormat="1" applyFont="1" applyFill="1" applyBorder="1" applyAlignment="1">
      <alignment horizontal="center" vertical="center"/>
    </xf>
    <xf numFmtId="164" fontId="2" fillId="0" borderId="6" xfId="1" applyFont="1" applyFill="1" applyBorder="1" applyAlignment="1">
      <alignment vertical="center" wrapText="1"/>
    </xf>
    <xf numFmtId="167" fontId="2" fillId="0" borderId="6" xfId="0" applyNumberFormat="1" applyFont="1" applyBorder="1" applyAlignment="1">
      <alignment horizontal="center" vertical="center" wrapText="1"/>
    </xf>
    <xf numFmtId="3" fontId="2" fillId="0" borderId="6" xfId="1" applyNumberFormat="1" applyFont="1" applyFill="1" applyBorder="1" applyAlignment="1">
      <alignment horizontal="center" vertical="center" wrapText="1"/>
    </xf>
    <xf numFmtId="168" fontId="2" fillId="0" borderId="6" xfId="1"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5" fillId="2" borderId="0" xfId="0" applyFont="1" applyFill="1" applyAlignment="1">
      <alignment horizontal="left" vertical="center"/>
    </xf>
    <xf numFmtId="0" fontId="3"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 fontId="2" fillId="0" borderId="6" xfId="2" applyNumberFormat="1" applyFont="1" applyFill="1" applyBorder="1" applyAlignment="1">
      <alignment horizontal="center" vertical="center" wrapText="1"/>
    </xf>
    <xf numFmtId="0" fontId="2" fillId="0" borderId="13" xfId="0" applyFont="1" applyBorder="1" applyAlignment="1">
      <alignment horizontal="center" vertical="center" wrapText="1"/>
    </xf>
    <xf numFmtId="169" fontId="2" fillId="0" borderId="6" xfId="3" applyNumberFormat="1" applyFont="1" applyFill="1" applyBorder="1" applyAlignment="1">
      <alignment horizontal="center" vertical="center"/>
    </xf>
    <xf numFmtId="169" fontId="2" fillId="0" borderId="6" xfId="1" applyNumberFormat="1" applyFont="1" applyFill="1" applyBorder="1" applyAlignment="1">
      <alignment horizontal="center" vertical="center" wrapText="1"/>
    </xf>
    <xf numFmtId="9" fontId="2" fillId="0" borderId="6" xfId="2" applyFont="1" applyBorder="1" applyAlignment="1">
      <alignment horizontal="center" vertical="center" wrapText="1"/>
    </xf>
    <xf numFmtId="0" fontId="3" fillId="3" borderId="14" xfId="0" applyFont="1" applyFill="1" applyBorder="1" applyAlignment="1">
      <alignment horizontal="center" vertical="center" wrapText="1"/>
    </xf>
    <xf numFmtId="165"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4" xfId="0" applyFont="1" applyBorder="1" applyAlignment="1">
      <alignment horizontal="center" vertical="center" wrapText="1"/>
    </xf>
    <xf numFmtId="10" fontId="2" fillId="0" borderId="6" xfId="2" applyNumberFormat="1" applyFont="1" applyBorder="1" applyAlignment="1">
      <alignment horizontal="center" vertical="center" wrapText="1"/>
    </xf>
    <xf numFmtId="165" fontId="2" fillId="0" borderId="6" xfId="2" applyNumberFormat="1" applyFont="1" applyFill="1" applyBorder="1" applyAlignment="1">
      <alignment horizontal="center" vertical="center" wrapText="1"/>
    </xf>
  </cellXfs>
  <cellStyles count="16">
    <cellStyle name="Millares" xfId="1" builtinId="3"/>
    <cellStyle name="Millares [0]" xfId="3" builtinId="6"/>
    <cellStyle name="Millares [0] 2" xfId="4" xr:uid="{BE4D5789-ADE7-4F2D-BD59-CE6953FD9281}"/>
    <cellStyle name="Millares [0] 2 2" xfId="8" xr:uid="{6BAE8DF4-19E8-41A1-862E-D7C28BE403A2}"/>
    <cellStyle name="Millares [0] 2 2 2" xfId="14" xr:uid="{D4D7E62A-8D88-4FF5-B594-4659A986293E}"/>
    <cellStyle name="Millares [0] 2 3" xfId="11" xr:uid="{3867FF0E-7BE7-4A69-ADC5-F73C4703CE33}"/>
    <cellStyle name="Millares [0] 3" xfId="6" xr:uid="{C296E260-7FB3-4D02-B26B-795EED3A4357}"/>
    <cellStyle name="Millares [0] 3 2" xfId="9" xr:uid="{51C7D716-8F39-43BB-B74E-DA94DA4324E7}"/>
    <cellStyle name="Millares [0] 3 2 2" xfId="15" xr:uid="{D6A061F5-B6CC-4555-AC8A-8F826A880C01}"/>
    <cellStyle name="Millares [0] 3 3" xfId="12" xr:uid="{4D067EAD-02A7-45CC-868A-77EAC24F4E2D}"/>
    <cellStyle name="Millares [0] 4" xfId="7" xr:uid="{1AAC4F62-C411-4A6A-A3DC-DFC3A302BD4D}"/>
    <cellStyle name="Millares [0] 4 2" xfId="13" xr:uid="{9F43B860-C521-4C51-96CF-5B13495D1FD3}"/>
    <cellStyle name="Millares [0] 5" xfId="10" xr:uid="{8B4F2C84-FEED-446C-B678-8357DCFC44F0}"/>
    <cellStyle name="Normal" xfId="0" builtinId="0"/>
    <cellStyle name="Normal 2" xfId="5" xr:uid="{E4726176-657A-4C9E-B28E-83A310904C04}"/>
    <cellStyle name="Porcentaje" xfId="2" builtinId="5"/>
  </cellStyles>
  <dxfs count="0"/>
  <tableStyles count="0" defaultTableStyle="TableStyleMedium9" defaultPivotStyle="PivotStyleLight16"/>
  <colors>
    <mruColors>
      <color rgb="FFFFFFFF"/>
      <color rgb="FF73B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246063</xdr:colOff>
      <xdr:row>0</xdr:row>
      <xdr:rowOff>95250</xdr:rowOff>
    </xdr:from>
    <xdr:to>
      <xdr:col>1</xdr:col>
      <xdr:colOff>241935</xdr:colOff>
      <xdr:row>5</xdr:row>
      <xdr:rowOff>10795</xdr:rowOff>
    </xdr:to>
    <xdr:pic>
      <xdr:nvPicPr>
        <xdr:cNvPr id="3" name="Imagen 2">
          <a:extLst>
            <a:ext uri="{FF2B5EF4-FFF2-40B4-BE49-F238E27FC236}">
              <a16:creationId xmlns:a16="http://schemas.microsoft.com/office/drawing/2014/main" id="{04617F88-FAA7-2107-CAD8-98617F9F3D1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993" b="5322"/>
        <a:stretch/>
      </xdr:blipFill>
      <xdr:spPr bwMode="auto">
        <a:xfrm>
          <a:off x="246063" y="95250"/>
          <a:ext cx="749935" cy="7569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436562</xdr:colOff>
      <xdr:row>1</xdr:row>
      <xdr:rowOff>79375</xdr:rowOff>
    </xdr:from>
    <xdr:to>
      <xdr:col>3</xdr:col>
      <xdr:colOff>450215</xdr:colOff>
      <xdr:row>4</xdr:row>
      <xdr:rowOff>4762</xdr:rowOff>
    </xdr:to>
    <xdr:pic>
      <xdr:nvPicPr>
        <xdr:cNvPr id="5" name="Imagen 4">
          <a:extLst>
            <a:ext uri="{FF2B5EF4-FFF2-40B4-BE49-F238E27FC236}">
              <a16:creationId xmlns:a16="http://schemas.microsoft.com/office/drawing/2014/main" id="{A454DA27-A413-AFEE-2BC4-238119BA85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1750" y="190500"/>
          <a:ext cx="1529715" cy="4730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tabSelected="1" showRuler="0" zoomScale="120" zoomScaleNormal="120" zoomScalePageLayoutView="150" workbookViewId="0">
      <pane xSplit="6" ySplit="7" topLeftCell="G56" activePane="bottomRight" state="frozen"/>
      <selection pane="topRight" activeCell="G1" sqref="G1"/>
      <selection pane="bottomLeft" activeCell="A7" sqref="A7"/>
      <selection pane="bottomRight" activeCell="P59" sqref="P59"/>
    </sheetView>
  </sheetViews>
  <sheetFormatPr baseColWidth="10" defaultRowHeight="9" x14ac:dyDescent="0.2"/>
  <cols>
    <col min="1" max="1" width="11.28515625" style="1" customWidth="1"/>
    <col min="2" max="2" width="10.7109375" style="1" customWidth="1"/>
    <col min="3" max="3" width="12" style="1" customWidth="1"/>
    <col min="4" max="4" width="10.7109375" style="1" customWidth="1"/>
    <col min="5" max="5" width="12.42578125" style="1" customWidth="1"/>
    <col min="6" max="6" width="13.5703125" style="1" customWidth="1"/>
    <col min="7" max="7" width="10.85546875" style="1" bestFit="1" customWidth="1"/>
    <col min="8" max="8" width="13.5703125" style="1" customWidth="1"/>
    <col min="9" max="9" width="9.42578125" style="1" customWidth="1"/>
    <col min="10" max="10" width="10.7109375" style="1" customWidth="1"/>
    <col min="11" max="11" width="11.5703125" style="1" customWidth="1"/>
    <col min="12" max="12" width="9.28515625" style="1" customWidth="1"/>
    <col min="13" max="16" width="14.7109375" style="1" customWidth="1"/>
    <col min="17" max="17" width="11.7109375" style="1" hidden="1" customWidth="1"/>
    <col min="18" max="18" width="12.7109375" style="1" customWidth="1"/>
    <col min="19" max="19" width="10.7109375" style="1" customWidth="1"/>
    <col min="20" max="16384" width="11.42578125" style="1"/>
  </cols>
  <sheetData>
    <row r="1" spans="1:19" x14ac:dyDescent="0.2">
      <c r="A1" s="27"/>
      <c r="B1" s="27"/>
      <c r="C1" s="27"/>
      <c r="D1" s="27"/>
      <c r="E1" s="27"/>
      <c r="F1" s="27"/>
      <c r="G1" s="27"/>
      <c r="H1" s="27"/>
      <c r="I1" s="27"/>
      <c r="J1" s="27"/>
      <c r="K1" s="27"/>
      <c r="L1" s="27"/>
      <c r="M1" s="27"/>
      <c r="N1" s="27"/>
      <c r="O1" s="27"/>
      <c r="P1" s="27"/>
      <c r="Q1" s="27"/>
      <c r="R1" s="27"/>
      <c r="S1" s="27"/>
    </row>
    <row r="2" spans="1:19" ht="14.25" x14ac:dyDescent="0.2">
      <c r="A2" s="27"/>
      <c r="B2" s="27"/>
      <c r="C2" s="27"/>
      <c r="D2" s="27"/>
      <c r="E2" s="27"/>
      <c r="F2" s="28" t="s">
        <v>193</v>
      </c>
      <c r="G2" s="27"/>
      <c r="H2" s="27"/>
      <c r="I2" s="27"/>
      <c r="J2" s="27"/>
      <c r="K2" s="27"/>
      <c r="L2" s="27"/>
      <c r="M2" s="27"/>
      <c r="N2" s="27"/>
      <c r="O2" s="27"/>
      <c r="P2" s="27"/>
      <c r="Q2" s="27"/>
      <c r="R2" s="27"/>
      <c r="S2" s="27"/>
    </row>
    <row r="3" spans="1:19" ht="14.25" x14ac:dyDescent="0.2">
      <c r="A3" s="27"/>
      <c r="B3" s="29"/>
      <c r="C3" s="29"/>
      <c r="D3" s="27"/>
      <c r="E3" s="27"/>
      <c r="F3" s="28" t="s">
        <v>90</v>
      </c>
      <c r="G3" s="29"/>
      <c r="H3" s="29"/>
      <c r="I3" s="29"/>
      <c r="J3" s="29"/>
      <c r="K3" s="29"/>
      <c r="L3" s="29"/>
      <c r="M3" s="29"/>
      <c r="N3" s="29"/>
      <c r="O3" s="29"/>
      <c r="P3" s="29"/>
      <c r="Q3" s="29"/>
      <c r="R3" s="27"/>
      <c r="S3" s="27"/>
    </row>
    <row r="4" spans="1:19" ht="14.25" x14ac:dyDescent="0.2">
      <c r="A4" s="27"/>
      <c r="B4" s="29"/>
      <c r="C4" s="29"/>
      <c r="D4" s="27"/>
      <c r="E4" s="27"/>
      <c r="F4" s="28" t="s">
        <v>191</v>
      </c>
      <c r="G4" s="29"/>
      <c r="H4" s="29"/>
      <c r="I4" s="29"/>
      <c r="J4" s="29"/>
      <c r="K4" s="29"/>
      <c r="L4" s="29"/>
      <c r="M4" s="29"/>
      <c r="N4" s="29"/>
      <c r="O4" s="29"/>
      <c r="P4" s="29"/>
      <c r="Q4" s="29"/>
      <c r="R4" s="27"/>
      <c r="S4" s="27"/>
    </row>
    <row r="5" spans="1:19" ht="14.25" x14ac:dyDescent="0.2">
      <c r="A5" s="27"/>
      <c r="B5" s="27"/>
      <c r="C5" s="27"/>
      <c r="D5" s="27"/>
      <c r="E5" s="27"/>
      <c r="F5" s="28" t="s">
        <v>196</v>
      </c>
      <c r="G5" s="27"/>
      <c r="H5" s="27"/>
      <c r="I5" s="27"/>
      <c r="J5" s="27"/>
      <c r="K5" s="27"/>
      <c r="L5" s="27"/>
      <c r="M5" s="27"/>
      <c r="N5" s="27"/>
      <c r="O5" s="27"/>
      <c r="P5" s="27"/>
      <c r="Q5" s="27"/>
      <c r="R5" s="27"/>
      <c r="S5" s="27"/>
    </row>
    <row r="6" spans="1:19" x14ac:dyDescent="0.2">
      <c r="A6" s="29"/>
      <c r="B6" s="27"/>
      <c r="C6" s="27"/>
      <c r="D6" s="27"/>
      <c r="E6" s="27"/>
      <c r="F6" s="27"/>
      <c r="G6" s="27"/>
      <c r="H6" s="27"/>
      <c r="I6" s="27"/>
      <c r="J6" s="27"/>
      <c r="K6" s="27"/>
      <c r="L6" s="27"/>
      <c r="M6" s="27"/>
      <c r="N6" s="27"/>
      <c r="O6" s="27"/>
      <c r="P6" s="27"/>
      <c r="Q6" s="27"/>
      <c r="R6" s="27"/>
      <c r="S6" s="27"/>
    </row>
    <row r="7" spans="1:19" s="2" customFormat="1" ht="27" x14ac:dyDescent="0.2">
      <c r="A7" s="30" t="s">
        <v>0</v>
      </c>
      <c r="B7" s="31" t="s">
        <v>1</v>
      </c>
      <c r="C7" s="31" t="s">
        <v>2</v>
      </c>
      <c r="D7" s="31" t="s">
        <v>1</v>
      </c>
      <c r="E7" s="31" t="s">
        <v>3</v>
      </c>
      <c r="F7" s="31" t="s">
        <v>7</v>
      </c>
      <c r="G7" s="31" t="s">
        <v>1</v>
      </c>
      <c r="H7" s="31" t="s">
        <v>4</v>
      </c>
      <c r="I7" s="31" t="s">
        <v>54</v>
      </c>
      <c r="J7" s="31" t="s">
        <v>5</v>
      </c>
      <c r="K7" s="31" t="s">
        <v>72</v>
      </c>
      <c r="L7" s="31" t="s">
        <v>6</v>
      </c>
      <c r="M7" s="31" t="s">
        <v>171</v>
      </c>
      <c r="N7" s="31" t="s">
        <v>172</v>
      </c>
      <c r="O7" s="31" t="s">
        <v>173</v>
      </c>
      <c r="P7" s="31" t="s">
        <v>170</v>
      </c>
      <c r="Q7" s="38" t="s">
        <v>249</v>
      </c>
      <c r="R7" s="32" t="s">
        <v>91</v>
      </c>
      <c r="S7" s="32" t="s">
        <v>208</v>
      </c>
    </row>
    <row r="8" spans="1:19" ht="49.5" customHeight="1" x14ac:dyDescent="0.2">
      <c r="A8" s="47" t="s">
        <v>8</v>
      </c>
      <c r="B8" s="49">
        <v>40</v>
      </c>
      <c r="C8" s="49" t="s">
        <v>55</v>
      </c>
      <c r="D8" s="49">
        <v>10</v>
      </c>
      <c r="E8" s="3" t="s">
        <v>39</v>
      </c>
      <c r="F8" s="3" t="s">
        <v>25</v>
      </c>
      <c r="G8" s="3" t="s">
        <v>108</v>
      </c>
      <c r="H8" s="3" t="s">
        <v>24</v>
      </c>
      <c r="I8" s="3" t="s">
        <v>108</v>
      </c>
      <c r="J8" s="3" t="s">
        <v>108</v>
      </c>
      <c r="K8" s="3"/>
      <c r="L8" s="3" t="s">
        <v>92</v>
      </c>
      <c r="M8" s="3"/>
      <c r="N8" s="3"/>
      <c r="O8" s="3"/>
      <c r="P8" s="3"/>
      <c r="Q8" s="3">
        <f>P8</f>
        <v>0</v>
      </c>
      <c r="R8" s="3" t="s">
        <v>135</v>
      </c>
      <c r="S8" s="4"/>
    </row>
    <row r="9" spans="1:19" ht="33" customHeight="1" x14ac:dyDescent="0.2">
      <c r="A9" s="48"/>
      <c r="B9" s="44"/>
      <c r="C9" s="42"/>
      <c r="D9" s="42"/>
      <c r="E9" s="5" t="s">
        <v>49</v>
      </c>
      <c r="F9" s="5" t="s">
        <v>192</v>
      </c>
      <c r="G9" s="5">
        <v>50</v>
      </c>
      <c r="H9" s="5" t="s">
        <v>47</v>
      </c>
      <c r="I9" s="5" t="s">
        <v>96</v>
      </c>
      <c r="J9" s="5" t="s">
        <v>93</v>
      </c>
      <c r="K9" s="5"/>
      <c r="L9" s="5" t="s">
        <v>250</v>
      </c>
      <c r="M9" s="35">
        <f>14376356861-4231648616</f>
        <v>10144708245</v>
      </c>
      <c r="N9" s="22">
        <f>20430777026-10387427770</f>
        <v>10043349256</v>
      </c>
      <c r="O9" s="22">
        <f>27855896459.69-17167564013</f>
        <v>10688332446.689999</v>
      </c>
      <c r="P9" s="23">
        <v>9196879003.6000061</v>
      </c>
      <c r="Q9" s="23">
        <f t="shared" ref="Q9:Q44" si="0">P9</f>
        <v>9196879003.6000061</v>
      </c>
      <c r="R9" s="5" t="s">
        <v>94</v>
      </c>
      <c r="S9" s="7" t="s">
        <v>175</v>
      </c>
    </row>
    <row r="10" spans="1:19" ht="51.75" customHeight="1" x14ac:dyDescent="0.2">
      <c r="A10" s="48"/>
      <c r="B10" s="44"/>
      <c r="C10" s="44"/>
      <c r="D10" s="42"/>
      <c r="E10" s="5" t="s">
        <v>26</v>
      </c>
      <c r="F10" s="5" t="s">
        <v>48</v>
      </c>
      <c r="G10" s="5">
        <v>50</v>
      </c>
      <c r="H10" s="5" t="s">
        <v>29</v>
      </c>
      <c r="I10" s="5" t="s">
        <v>97</v>
      </c>
      <c r="J10" s="5" t="s">
        <v>93</v>
      </c>
      <c r="K10" s="5"/>
      <c r="L10" s="8">
        <v>0.84</v>
      </c>
      <c r="M10" s="8">
        <f>5781.87/14376.35</f>
        <v>0.40217927359865335</v>
      </c>
      <c r="N10" s="8">
        <f>11469.87/20430.77</f>
        <v>0.56140174844119928</v>
      </c>
      <c r="O10" s="8">
        <f>17755440000/27855896459</f>
        <v>0.6374032882457592</v>
      </c>
      <c r="P10" s="8">
        <v>0.67734786571303041</v>
      </c>
      <c r="Q10" s="8">
        <f t="shared" si="0"/>
        <v>0.67734786571303041</v>
      </c>
      <c r="R10" s="5" t="s">
        <v>94</v>
      </c>
      <c r="S10" s="7" t="s">
        <v>175</v>
      </c>
    </row>
    <row r="11" spans="1:19" ht="43.5" customHeight="1" x14ac:dyDescent="0.2">
      <c r="A11" s="48"/>
      <c r="B11" s="44"/>
      <c r="C11" s="42" t="s">
        <v>13</v>
      </c>
      <c r="D11" s="42">
        <v>10</v>
      </c>
      <c r="E11" s="5" t="s">
        <v>15</v>
      </c>
      <c r="F11" s="5" t="s">
        <v>37</v>
      </c>
      <c r="G11" s="5">
        <v>40</v>
      </c>
      <c r="H11" s="5" t="s">
        <v>24</v>
      </c>
      <c r="I11" s="5" t="s">
        <v>97</v>
      </c>
      <c r="J11" s="5" t="s">
        <v>93</v>
      </c>
      <c r="K11" s="5" t="s">
        <v>98</v>
      </c>
      <c r="L11" s="9">
        <v>8.9999999999999993E-3</v>
      </c>
      <c r="M11" s="9">
        <v>-3.0999999999999999E-3</v>
      </c>
      <c r="N11" s="9">
        <v>-0.21027709993988206</v>
      </c>
      <c r="O11" s="9">
        <v>-0.33095587636012819</v>
      </c>
      <c r="P11" s="10">
        <v>-0.50185171479949597</v>
      </c>
      <c r="Q11" s="10">
        <f t="shared" si="0"/>
        <v>-0.50185171479949597</v>
      </c>
      <c r="R11" s="5" t="s">
        <v>94</v>
      </c>
      <c r="S11" s="7" t="s">
        <v>174</v>
      </c>
    </row>
    <row r="12" spans="1:19" ht="30" customHeight="1" x14ac:dyDescent="0.2">
      <c r="A12" s="48"/>
      <c r="B12" s="44"/>
      <c r="C12" s="42"/>
      <c r="D12" s="42"/>
      <c r="E12" s="5" t="s">
        <v>16</v>
      </c>
      <c r="F12" s="5" t="s">
        <v>17</v>
      </c>
      <c r="G12" s="5">
        <v>60</v>
      </c>
      <c r="H12" s="5" t="s">
        <v>24</v>
      </c>
      <c r="I12" s="5" t="s">
        <v>97</v>
      </c>
      <c r="J12" s="5" t="s">
        <v>93</v>
      </c>
      <c r="K12" s="5" t="s">
        <v>99</v>
      </c>
      <c r="L12" s="9">
        <v>8.0000000000000002E-3</v>
      </c>
      <c r="M12" s="9">
        <v>2.0000000000000001E-4</v>
      </c>
      <c r="N12" s="9">
        <v>1.5353509494358121E-3</v>
      </c>
      <c r="O12" s="9">
        <v>2.1606428259696383E-2</v>
      </c>
      <c r="P12" s="10">
        <v>3.5772212511492062E-2</v>
      </c>
      <c r="Q12" s="10">
        <f t="shared" si="0"/>
        <v>3.5772212511492062E-2</v>
      </c>
      <c r="R12" s="5" t="s">
        <v>94</v>
      </c>
      <c r="S12" s="7" t="s">
        <v>174</v>
      </c>
    </row>
    <row r="13" spans="1:19" ht="29.25" customHeight="1" x14ac:dyDescent="0.2">
      <c r="A13" s="48"/>
      <c r="B13" s="44"/>
      <c r="C13" s="42" t="s">
        <v>14</v>
      </c>
      <c r="D13" s="42">
        <v>10</v>
      </c>
      <c r="E13" s="5" t="s">
        <v>18</v>
      </c>
      <c r="F13" s="5" t="s">
        <v>19</v>
      </c>
      <c r="G13" s="5">
        <v>20</v>
      </c>
      <c r="H13" s="5" t="s">
        <v>24</v>
      </c>
      <c r="I13" s="5" t="s">
        <v>97</v>
      </c>
      <c r="J13" s="5" t="s">
        <v>93</v>
      </c>
      <c r="K13" s="5" t="s">
        <v>103</v>
      </c>
      <c r="L13" s="9">
        <v>0.05</v>
      </c>
      <c r="M13" s="9">
        <v>1.1999999999999999E-3</v>
      </c>
      <c r="N13" s="9">
        <v>1E-3</v>
      </c>
      <c r="O13" s="9">
        <v>0.12285000311840834</v>
      </c>
      <c r="P13" s="10">
        <v>-0.50185171479949597</v>
      </c>
      <c r="Q13" s="10">
        <f t="shared" si="0"/>
        <v>-0.50185171479949597</v>
      </c>
      <c r="R13" s="5" t="s">
        <v>94</v>
      </c>
      <c r="S13" s="7" t="s">
        <v>174</v>
      </c>
    </row>
    <row r="14" spans="1:19" ht="27" customHeight="1" x14ac:dyDescent="0.2">
      <c r="A14" s="48"/>
      <c r="B14" s="44"/>
      <c r="C14" s="42"/>
      <c r="D14" s="42"/>
      <c r="E14" s="5" t="s">
        <v>100</v>
      </c>
      <c r="F14" s="5" t="s">
        <v>104</v>
      </c>
      <c r="G14" s="5">
        <v>20</v>
      </c>
      <c r="H14" s="5" t="s">
        <v>24</v>
      </c>
      <c r="I14" s="5" t="s">
        <v>97</v>
      </c>
      <c r="J14" s="5" t="s">
        <v>93</v>
      </c>
      <c r="K14" s="5" t="s">
        <v>198</v>
      </c>
      <c r="L14" s="10">
        <v>0.05</v>
      </c>
      <c r="M14" s="12">
        <v>1.4E-3</v>
      </c>
      <c r="N14" s="12">
        <v>0.15956877923598184</v>
      </c>
      <c r="O14" s="9">
        <v>0.14005586679035481</v>
      </c>
      <c r="P14" s="10">
        <v>3.5772212511492062E-2</v>
      </c>
      <c r="Q14" s="10">
        <f t="shared" si="0"/>
        <v>3.5772212511492062E-2</v>
      </c>
      <c r="R14" s="5" t="s">
        <v>94</v>
      </c>
      <c r="S14" s="7" t="s">
        <v>174</v>
      </c>
    </row>
    <row r="15" spans="1:19" ht="27" customHeight="1" x14ac:dyDescent="0.2">
      <c r="A15" s="48"/>
      <c r="B15" s="44"/>
      <c r="C15" s="42"/>
      <c r="D15" s="42"/>
      <c r="E15" s="5" t="s">
        <v>101</v>
      </c>
      <c r="F15" s="5" t="s">
        <v>102</v>
      </c>
      <c r="G15" s="5">
        <v>20</v>
      </c>
      <c r="H15" s="5" t="s">
        <v>24</v>
      </c>
      <c r="I15" s="5" t="s">
        <v>97</v>
      </c>
      <c r="J15" s="5" t="s">
        <v>93</v>
      </c>
      <c r="K15" s="5" t="s">
        <v>220</v>
      </c>
      <c r="L15" s="11">
        <v>1</v>
      </c>
      <c r="M15" s="11">
        <v>0.01</v>
      </c>
      <c r="N15" s="11">
        <v>1</v>
      </c>
      <c r="O15" s="11">
        <v>1</v>
      </c>
      <c r="P15" s="10">
        <v>1</v>
      </c>
      <c r="Q15" s="10">
        <f t="shared" si="0"/>
        <v>1</v>
      </c>
      <c r="R15" s="5" t="s">
        <v>94</v>
      </c>
      <c r="S15" s="7" t="s">
        <v>174</v>
      </c>
    </row>
    <row r="16" spans="1:19" ht="42" customHeight="1" x14ac:dyDescent="0.2">
      <c r="A16" s="48"/>
      <c r="B16" s="44"/>
      <c r="C16" s="42"/>
      <c r="D16" s="42"/>
      <c r="E16" s="5" t="s">
        <v>213</v>
      </c>
      <c r="F16" s="5" t="s">
        <v>215</v>
      </c>
      <c r="G16" s="5">
        <v>20</v>
      </c>
      <c r="H16" s="5" t="s">
        <v>216</v>
      </c>
      <c r="I16" s="5" t="s">
        <v>214</v>
      </c>
      <c r="J16" s="5" t="s">
        <v>93</v>
      </c>
      <c r="K16" s="5" t="s">
        <v>217</v>
      </c>
      <c r="L16" s="33">
        <v>30</v>
      </c>
      <c r="M16" s="36">
        <v>577.95222343310729</v>
      </c>
      <c r="N16" s="36">
        <v>463.05968024930598</v>
      </c>
      <c r="O16" s="9">
        <v>4.1704999999999997</v>
      </c>
      <c r="P16" s="9">
        <v>2.3206199999999999</v>
      </c>
      <c r="Q16" s="10">
        <f t="shared" si="0"/>
        <v>2.3206199999999999</v>
      </c>
      <c r="R16" s="5" t="s">
        <v>94</v>
      </c>
      <c r="S16" s="7" t="s">
        <v>218</v>
      </c>
    </row>
    <row r="17" spans="1:19" ht="42" customHeight="1" x14ac:dyDescent="0.2">
      <c r="A17" s="48"/>
      <c r="B17" s="44"/>
      <c r="C17" s="42"/>
      <c r="D17" s="42"/>
      <c r="E17" s="5" t="s">
        <v>224</v>
      </c>
      <c r="F17" s="5" t="s">
        <v>222</v>
      </c>
      <c r="G17" s="5">
        <v>10</v>
      </c>
      <c r="H17" s="5" t="s">
        <v>216</v>
      </c>
      <c r="I17" s="5" t="s">
        <v>97</v>
      </c>
      <c r="J17" s="5" t="s">
        <v>93</v>
      </c>
      <c r="K17" s="5" t="s">
        <v>221</v>
      </c>
      <c r="L17" s="11">
        <v>0.05</v>
      </c>
      <c r="M17" s="8">
        <v>1.3090631257736204E-2</v>
      </c>
      <c r="N17" s="12">
        <v>1.1431079229483077E-2</v>
      </c>
      <c r="O17" s="9">
        <v>1.6899999999999998E-2</v>
      </c>
      <c r="P17" s="9">
        <v>4.666E-3</v>
      </c>
      <c r="Q17" s="10">
        <f t="shared" si="0"/>
        <v>4.666E-3</v>
      </c>
      <c r="R17" s="5" t="s">
        <v>94</v>
      </c>
      <c r="S17" s="7" t="s">
        <v>218</v>
      </c>
    </row>
    <row r="18" spans="1:19" ht="38.25" customHeight="1" x14ac:dyDescent="0.2">
      <c r="A18" s="48"/>
      <c r="B18" s="44"/>
      <c r="C18" s="42"/>
      <c r="D18" s="42"/>
      <c r="E18" s="5" t="s">
        <v>223</v>
      </c>
      <c r="F18" s="5" t="s">
        <v>219</v>
      </c>
      <c r="G18" s="5">
        <v>10</v>
      </c>
      <c r="H18" s="5" t="s">
        <v>216</v>
      </c>
      <c r="I18" s="5" t="s">
        <v>97</v>
      </c>
      <c r="J18" s="5" t="s">
        <v>93</v>
      </c>
      <c r="K18" s="5" t="s">
        <v>221</v>
      </c>
      <c r="L18" s="11">
        <v>0.01</v>
      </c>
      <c r="M18" s="37">
        <v>0.20704033386187615</v>
      </c>
      <c r="N18" s="11">
        <v>0.82642953523297846</v>
      </c>
      <c r="O18" s="11">
        <v>0.8</v>
      </c>
      <c r="P18" s="11">
        <v>2.5081999999999999E-3</v>
      </c>
      <c r="Q18" s="10">
        <f t="shared" si="0"/>
        <v>2.5081999999999999E-3</v>
      </c>
      <c r="R18" s="5" t="s">
        <v>94</v>
      </c>
      <c r="S18" s="7" t="s">
        <v>218</v>
      </c>
    </row>
    <row r="19" spans="1:19" ht="30" customHeight="1" x14ac:dyDescent="0.2">
      <c r="A19" s="48"/>
      <c r="B19" s="44"/>
      <c r="C19" s="42" t="s">
        <v>20</v>
      </c>
      <c r="D19" s="42">
        <v>10</v>
      </c>
      <c r="E19" s="5" t="s">
        <v>21</v>
      </c>
      <c r="F19" s="5" t="s">
        <v>44</v>
      </c>
      <c r="G19" s="5">
        <v>30</v>
      </c>
      <c r="H19" s="5" t="s">
        <v>24</v>
      </c>
      <c r="I19" s="5" t="s">
        <v>97</v>
      </c>
      <c r="J19" s="5" t="s">
        <v>93</v>
      </c>
      <c r="K19" s="5"/>
      <c r="L19" s="11">
        <v>0.5</v>
      </c>
      <c r="M19" s="9">
        <v>0.12850669329482428</v>
      </c>
      <c r="N19" s="9">
        <v>3.0000000000000001E-3</v>
      </c>
      <c r="O19" s="9">
        <v>0.49271363764875648</v>
      </c>
      <c r="P19" s="10">
        <v>0.77787673047514627</v>
      </c>
      <c r="Q19" s="10">
        <f t="shared" si="0"/>
        <v>0.77787673047514627</v>
      </c>
      <c r="R19" s="5" t="s">
        <v>94</v>
      </c>
      <c r="S19" s="7" t="s">
        <v>174</v>
      </c>
    </row>
    <row r="20" spans="1:19" ht="36" x14ac:dyDescent="0.2">
      <c r="A20" s="48"/>
      <c r="B20" s="44"/>
      <c r="C20" s="42"/>
      <c r="D20" s="42"/>
      <c r="E20" s="5" t="s">
        <v>41</v>
      </c>
      <c r="F20" s="5" t="s">
        <v>42</v>
      </c>
      <c r="G20" s="5">
        <v>20</v>
      </c>
      <c r="H20" s="5" t="s">
        <v>24</v>
      </c>
      <c r="I20" s="5" t="s">
        <v>96</v>
      </c>
      <c r="J20" s="5" t="s">
        <v>93</v>
      </c>
      <c r="K20" s="5" t="s">
        <v>105</v>
      </c>
      <c r="L20" s="12">
        <v>0</v>
      </c>
      <c r="M20" s="9">
        <v>-15.04</v>
      </c>
      <c r="N20" s="9">
        <v>-4.6105999999999998</v>
      </c>
      <c r="O20" s="9">
        <v>-4.2667999999999999</v>
      </c>
      <c r="P20" s="10">
        <v>-3.5501999999999998</v>
      </c>
      <c r="Q20" s="10">
        <f t="shared" si="0"/>
        <v>-3.5501999999999998</v>
      </c>
      <c r="R20" s="5" t="s">
        <v>94</v>
      </c>
      <c r="S20" s="7" t="s">
        <v>174</v>
      </c>
    </row>
    <row r="21" spans="1:19" ht="27" x14ac:dyDescent="0.2">
      <c r="A21" s="48"/>
      <c r="B21" s="44"/>
      <c r="C21" s="42"/>
      <c r="D21" s="42"/>
      <c r="E21" s="5" t="s">
        <v>30</v>
      </c>
      <c r="F21" s="5" t="s">
        <v>38</v>
      </c>
      <c r="G21" s="5">
        <v>20</v>
      </c>
      <c r="H21" s="5" t="s">
        <v>24</v>
      </c>
      <c r="I21" s="5" t="s">
        <v>97</v>
      </c>
      <c r="J21" s="5" t="s">
        <v>93</v>
      </c>
      <c r="K21" s="5" t="s">
        <v>107</v>
      </c>
      <c r="L21" s="11">
        <v>0.93</v>
      </c>
      <c r="M21" s="9">
        <v>4.7636074800649517</v>
      </c>
      <c r="N21" s="9">
        <v>0.93</v>
      </c>
      <c r="O21" s="9">
        <v>0.94066640100629639</v>
      </c>
      <c r="P21" s="10">
        <v>0.64600000000000002</v>
      </c>
      <c r="Q21" s="10">
        <f t="shared" si="0"/>
        <v>0.64600000000000002</v>
      </c>
      <c r="R21" s="5" t="s">
        <v>94</v>
      </c>
      <c r="S21" s="7" t="s">
        <v>174</v>
      </c>
    </row>
    <row r="22" spans="1:19" ht="40.5" customHeight="1" x14ac:dyDescent="0.2">
      <c r="A22" s="48"/>
      <c r="B22" s="44"/>
      <c r="C22" s="42"/>
      <c r="D22" s="42"/>
      <c r="E22" s="5" t="s">
        <v>22</v>
      </c>
      <c r="F22" s="5" t="s">
        <v>23</v>
      </c>
      <c r="G22" s="5">
        <v>30</v>
      </c>
      <c r="H22" s="5" t="s">
        <v>24</v>
      </c>
      <c r="I22" s="5" t="s">
        <v>97</v>
      </c>
      <c r="J22" s="5" t="s">
        <v>93</v>
      </c>
      <c r="K22" s="5" t="s">
        <v>106</v>
      </c>
      <c r="L22" s="12">
        <v>0.4</v>
      </c>
      <c r="M22" s="12">
        <v>-0.51319999999999999</v>
      </c>
      <c r="N22" s="12">
        <v>-0.11600000000000001</v>
      </c>
      <c r="O22" s="12">
        <v>-9.4500000000000001E-2</v>
      </c>
      <c r="P22" s="10">
        <v>0.76129999999999998</v>
      </c>
      <c r="Q22" s="10">
        <f t="shared" si="0"/>
        <v>0.76129999999999998</v>
      </c>
      <c r="R22" s="5" t="s">
        <v>94</v>
      </c>
      <c r="S22" s="7" t="s">
        <v>174</v>
      </c>
    </row>
    <row r="23" spans="1:19" ht="42" customHeight="1" x14ac:dyDescent="0.2">
      <c r="A23" s="48"/>
      <c r="B23" s="44"/>
      <c r="C23" s="42" t="s">
        <v>31</v>
      </c>
      <c r="D23" s="42">
        <v>10</v>
      </c>
      <c r="E23" s="5" t="s">
        <v>32</v>
      </c>
      <c r="F23" s="5" t="s">
        <v>178</v>
      </c>
      <c r="G23" s="5">
        <v>50</v>
      </c>
      <c r="H23" s="5" t="s">
        <v>36</v>
      </c>
      <c r="I23" s="5" t="s">
        <v>97</v>
      </c>
      <c r="J23" s="5" t="s">
        <v>93</v>
      </c>
      <c r="K23" s="5" t="s">
        <v>153</v>
      </c>
      <c r="L23" s="10">
        <v>1</v>
      </c>
      <c r="M23" s="10">
        <f>14376.35/34862.81</f>
        <v>0.41236922669170961</v>
      </c>
      <c r="N23" s="10">
        <f>20430.77/34862.81</f>
        <v>0.58603336908298564</v>
      </c>
      <c r="O23" s="10">
        <v>0.78800000000000003</v>
      </c>
      <c r="P23" s="8">
        <v>1.006487843341938</v>
      </c>
      <c r="Q23" s="8">
        <f t="shared" si="0"/>
        <v>1.006487843341938</v>
      </c>
      <c r="R23" s="5" t="s">
        <v>94</v>
      </c>
      <c r="S23" s="7" t="s">
        <v>175</v>
      </c>
    </row>
    <row r="24" spans="1:19" ht="27" x14ac:dyDescent="0.2">
      <c r="A24" s="48"/>
      <c r="B24" s="44"/>
      <c r="C24" s="42"/>
      <c r="D24" s="42"/>
      <c r="E24" s="5" t="s">
        <v>33</v>
      </c>
      <c r="F24" s="5" t="s">
        <v>34</v>
      </c>
      <c r="G24" s="5">
        <v>50</v>
      </c>
      <c r="H24" s="5" t="s">
        <v>36</v>
      </c>
      <c r="I24" s="5" t="s">
        <v>97</v>
      </c>
      <c r="J24" s="5" t="s">
        <v>93</v>
      </c>
      <c r="K24" s="5" t="s">
        <v>154</v>
      </c>
      <c r="L24" s="10">
        <v>1</v>
      </c>
      <c r="M24" s="10">
        <f>6409.79/34832.81</f>
        <v>0.18401587468826089</v>
      </c>
      <c r="N24" s="10">
        <f>10387.42/13087.3</f>
        <v>0.79370229153454119</v>
      </c>
      <c r="O24" s="10">
        <v>0.72</v>
      </c>
      <c r="P24" s="10">
        <v>0.74618520724144544</v>
      </c>
      <c r="Q24" s="10">
        <f t="shared" si="0"/>
        <v>0.74618520724144544</v>
      </c>
      <c r="R24" s="5" t="s">
        <v>94</v>
      </c>
      <c r="S24" s="7" t="s">
        <v>175</v>
      </c>
    </row>
    <row r="25" spans="1:19" ht="27" x14ac:dyDescent="0.2">
      <c r="A25" s="48"/>
      <c r="B25" s="44"/>
      <c r="C25" s="42"/>
      <c r="D25" s="42"/>
      <c r="E25" s="5" t="s">
        <v>35</v>
      </c>
      <c r="F25" s="5" t="s">
        <v>34</v>
      </c>
      <c r="G25" s="5" t="s">
        <v>108</v>
      </c>
      <c r="H25" s="5" t="s">
        <v>36</v>
      </c>
      <c r="I25" s="5" t="s">
        <v>108</v>
      </c>
      <c r="J25" s="5" t="s">
        <v>93</v>
      </c>
      <c r="K25" s="5" t="s">
        <v>154</v>
      </c>
      <c r="L25" s="11">
        <v>1</v>
      </c>
      <c r="M25" s="5">
        <v>0</v>
      </c>
      <c r="N25" s="5">
        <v>0</v>
      </c>
      <c r="O25" s="40">
        <v>0</v>
      </c>
      <c r="P25" s="5">
        <v>0</v>
      </c>
      <c r="Q25" s="5">
        <f t="shared" si="0"/>
        <v>0</v>
      </c>
      <c r="R25" s="5" t="s">
        <v>94</v>
      </c>
      <c r="S25" s="7" t="s">
        <v>175</v>
      </c>
    </row>
    <row r="26" spans="1:19" ht="41.25" customHeight="1" x14ac:dyDescent="0.2">
      <c r="A26" s="41" t="s">
        <v>74</v>
      </c>
      <c r="B26" s="42">
        <v>30</v>
      </c>
      <c r="C26" s="42" t="s">
        <v>56</v>
      </c>
      <c r="D26" s="42">
        <v>10</v>
      </c>
      <c r="E26" s="5" t="s">
        <v>73</v>
      </c>
      <c r="F26" s="5" t="s">
        <v>75</v>
      </c>
      <c r="G26" s="5">
        <v>20</v>
      </c>
      <c r="H26" s="5" t="s">
        <v>112</v>
      </c>
      <c r="I26" s="5" t="s">
        <v>97</v>
      </c>
      <c r="J26" s="5" t="s">
        <v>93</v>
      </c>
      <c r="K26" s="5" t="s">
        <v>160</v>
      </c>
      <c r="L26" s="8">
        <v>1</v>
      </c>
      <c r="M26" s="8">
        <v>0.94</v>
      </c>
      <c r="N26" s="8">
        <v>0.57999999999999996</v>
      </c>
      <c r="O26" s="8">
        <v>0.57999999999999996</v>
      </c>
      <c r="P26" s="5">
        <v>0.57999999999999996</v>
      </c>
      <c r="Q26" s="5">
        <f t="shared" si="0"/>
        <v>0.57999999999999996</v>
      </c>
      <c r="R26" s="5" t="s">
        <v>94</v>
      </c>
      <c r="S26" s="7" t="s">
        <v>56</v>
      </c>
    </row>
    <row r="27" spans="1:19" ht="47.25" customHeight="1" x14ac:dyDescent="0.2">
      <c r="A27" s="41"/>
      <c r="B27" s="42"/>
      <c r="C27" s="42"/>
      <c r="D27" s="42"/>
      <c r="E27" s="5" t="s">
        <v>76</v>
      </c>
      <c r="F27" s="5" t="s">
        <v>197</v>
      </c>
      <c r="G27" s="5">
        <v>20</v>
      </c>
      <c r="H27" s="5" t="s">
        <v>199</v>
      </c>
      <c r="I27" s="5" t="s">
        <v>97</v>
      </c>
      <c r="J27" s="5" t="s">
        <v>93</v>
      </c>
      <c r="K27" s="5" t="s">
        <v>155</v>
      </c>
      <c r="L27" s="5">
        <v>0</v>
      </c>
      <c r="M27" s="9">
        <v>0.11</v>
      </c>
      <c r="N27" s="9">
        <v>0.12</v>
      </c>
      <c r="O27" s="9">
        <v>0.19</v>
      </c>
      <c r="P27" s="12">
        <v>0.22</v>
      </c>
      <c r="Q27" s="12">
        <f t="shared" si="0"/>
        <v>0.22</v>
      </c>
      <c r="R27" s="5" t="s">
        <v>94</v>
      </c>
      <c r="S27" s="7" t="s">
        <v>56</v>
      </c>
    </row>
    <row r="28" spans="1:19" ht="45" x14ac:dyDescent="0.2">
      <c r="A28" s="41"/>
      <c r="B28" s="42"/>
      <c r="C28" s="42"/>
      <c r="D28" s="42"/>
      <c r="E28" s="5" t="s">
        <v>77</v>
      </c>
      <c r="F28" s="5" t="s">
        <v>86</v>
      </c>
      <c r="G28" s="5">
        <v>20</v>
      </c>
      <c r="H28" s="5" t="s">
        <v>113</v>
      </c>
      <c r="I28" s="5" t="s">
        <v>97</v>
      </c>
      <c r="J28" s="5" t="s">
        <v>93</v>
      </c>
      <c r="K28" s="5" t="s">
        <v>156</v>
      </c>
      <c r="L28" s="8">
        <v>1</v>
      </c>
      <c r="M28" s="8">
        <v>1</v>
      </c>
      <c r="N28" s="8" t="s">
        <v>251</v>
      </c>
      <c r="O28" s="10">
        <v>1</v>
      </c>
      <c r="P28" s="8" t="s">
        <v>251</v>
      </c>
      <c r="Q28" s="8" t="str">
        <f t="shared" si="0"/>
        <v>N/A</v>
      </c>
      <c r="R28" s="5" t="s">
        <v>94</v>
      </c>
      <c r="S28" s="7" t="s">
        <v>56</v>
      </c>
    </row>
    <row r="29" spans="1:19" ht="27" x14ac:dyDescent="0.2">
      <c r="A29" s="41"/>
      <c r="B29" s="42"/>
      <c r="C29" s="42"/>
      <c r="D29" s="42"/>
      <c r="E29" s="5" t="s">
        <v>85</v>
      </c>
      <c r="F29" s="5" t="s">
        <v>79</v>
      </c>
      <c r="G29" s="5">
        <v>30</v>
      </c>
      <c r="H29" s="5" t="s">
        <v>111</v>
      </c>
      <c r="I29" s="5" t="s">
        <v>97</v>
      </c>
      <c r="J29" s="5" t="s">
        <v>93</v>
      </c>
      <c r="K29" s="5" t="s">
        <v>157</v>
      </c>
      <c r="L29" s="8">
        <v>0.25</v>
      </c>
      <c r="M29" s="8">
        <v>1</v>
      </c>
      <c r="N29" s="10">
        <v>0.87</v>
      </c>
      <c r="O29" s="8">
        <v>0.97</v>
      </c>
      <c r="P29" s="10">
        <v>0.96</v>
      </c>
      <c r="Q29" s="10">
        <f t="shared" si="0"/>
        <v>0.96</v>
      </c>
      <c r="R29" s="5" t="s">
        <v>94</v>
      </c>
      <c r="S29" s="7" t="s">
        <v>56</v>
      </c>
    </row>
    <row r="30" spans="1:19" ht="27" x14ac:dyDescent="0.2">
      <c r="A30" s="41"/>
      <c r="B30" s="42"/>
      <c r="C30" s="42"/>
      <c r="D30" s="42"/>
      <c r="E30" s="5" t="s">
        <v>84</v>
      </c>
      <c r="F30" s="5" t="s">
        <v>78</v>
      </c>
      <c r="G30" s="5">
        <v>10</v>
      </c>
      <c r="H30" s="5" t="s">
        <v>112</v>
      </c>
      <c r="I30" s="5" t="s">
        <v>97</v>
      </c>
      <c r="J30" s="5" t="s">
        <v>93</v>
      </c>
      <c r="K30" s="5" t="s">
        <v>158</v>
      </c>
      <c r="L30" s="5">
        <v>0.01</v>
      </c>
      <c r="M30" s="8">
        <v>0.02</v>
      </c>
      <c r="N30" s="8">
        <v>8.0000000000000002E-3</v>
      </c>
      <c r="O30" s="5" t="s">
        <v>251</v>
      </c>
      <c r="P30" s="24">
        <v>8.0000000000000002E-3</v>
      </c>
      <c r="Q30" s="24">
        <f t="shared" si="0"/>
        <v>8.0000000000000002E-3</v>
      </c>
      <c r="R30" s="5" t="s">
        <v>94</v>
      </c>
      <c r="S30" s="7" t="s">
        <v>56</v>
      </c>
    </row>
    <row r="31" spans="1:19" ht="52.5" customHeight="1" x14ac:dyDescent="0.2">
      <c r="A31" s="41"/>
      <c r="B31" s="42"/>
      <c r="C31" s="42" t="s">
        <v>89</v>
      </c>
      <c r="D31" s="42">
        <v>10</v>
      </c>
      <c r="E31" s="5" t="s">
        <v>57</v>
      </c>
      <c r="F31" s="5" t="s">
        <v>59</v>
      </c>
      <c r="G31" s="5" t="s">
        <v>109</v>
      </c>
      <c r="H31" s="5" t="s">
        <v>201</v>
      </c>
      <c r="I31" s="5" t="s">
        <v>97</v>
      </c>
      <c r="J31" s="5" t="s">
        <v>93</v>
      </c>
      <c r="K31" s="5" t="s">
        <v>159</v>
      </c>
      <c r="L31" s="5">
        <v>0</v>
      </c>
      <c r="M31" s="9">
        <v>0.13</v>
      </c>
      <c r="N31" s="39">
        <v>8.0000000000000002E-3</v>
      </c>
      <c r="O31" s="9">
        <v>0.03</v>
      </c>
      <c r="P31" s="10">
        <v>8.0000000000000002E-3</v>
      </c>
      <c r="Q31" s="10">
        <f t="shared" si="0"/>
        <v>8.0000000000000002E-3</v>
      </c>
      <c r="R31" s="5" t="s">
        <v>94</v>
      </c>
      <c r="S31" s="7" t="s">
        <v>56</v>
      </c>
    </row>
    <row r="32" spans="1:19" ht="63.75" customHeight="1" x14ac:dyDescent="0.2">
      <c r="A32" s="41"/>
      <c r="B32" s="42"/>
      <c r="C32" s="42"/>
      <c r="D32" s="42"/>
      <c r="E32" s="5" t="s">
        <v>58</v>
      </c>
      <c r="F32" s="5" t="s">
        <v>194</v>
      </c>
      <c r="G32" s="5">
        <v>100</v>
      </c>
      <c r="H32" s="5" t="s">
        <v>114</v>
      </c>
      <c r="I32" s="5" t="s">
        <v>97</v>
      </c>
      <c r="J32" s="5" t="s">
        <v>93</v>
      </c>
      <c r="K32" s="5" t="s">
        <v>161</v>
      </c>
      <c r="L32" s="10">
        <v>1.2500000000000001E-2</v>
      </c>
      <c r="M32" s="12">
        <f>8.9/128.4</f>
        <v>6.931464174454828E-2</v>
      </c>
      <c r="N32" s="10">
        <f>4.88/617.31</f>
        <v>7.9052663977580151E-3</v>
      </c>
      <c r="O32" s="10">
        <f>9601523/1191085321</f>
        <v>8.0611546718910489E-3</v>
      </c>
      <c r="P32" s="51">
        <v>8.0611546718910489E-3</v>
      </c>
      <c r="Q32" s="12">
        <f t="shared" si="0"/>
        <v>8.0611546718910489E-3</v>
      </c>
      <c r="R32" s="5" t="s">
        <v>94</v>
      </c>
      <c r="S32" s="7" t="s">
        <v>175</v>
      </c>
    </row>
    <row r="33" spans="1:19" ht="44.25" customHeight="1" x14ac:dyDescent="0.2">
      <c r="A33" s="41"/>
      <c r="B33" s="42"/>
      <c r="C33" s="34" t="s">
        <v>60</v>
      </c>
      <c r="D33" s="21">
        <v>10</v>
      </c>
      <c r="E33" s="5" t="s">
        <v>61</v>
      </c>
      <c r="F33" s="5" t="s">
        <v>87</v>
      </c>
      <c r="G33" s="5">
        <v>100</v>
      </c>
      <c r="H33" s="5" t="s">
        <v>115</v>
      </c>
      <c r="I33" s="5" t="s">
        <v>97</v>
      </c>
      <c r="J33" s="5" t="s">
        <v>93</v>
      </c>
      <c r="K33" s="5" t="s">
        <v>162</v>
      </c>
      <c r="L33" s="8">
        <v>1</v>
      </c>
      <c r="M33" s="8">
        <v>1</v>
      </c>
      <c r="N33" s="8">
        <v>1</v>
      </c>
      <c r="O33" s="8">
        <v>1</v>
      </c>
      <c r="P33" s="8">
        <v>1</v>
      </c>
      <c r="Q33" s="8">
        <f t="shared" si="0"/>
        <v>1</v>
      </c>
      <c r="R33" s="5" t="s">
        <v>94</v>
      </c>
      <c r="S33" s="7" t="s">
        <v>176</v>
      </c>
    </row>
    <row r="34" spans="1:19" ht="42" customHeight="1" x14ac:dyDescent="0.2">
      <c r="A34" s="41" t="s">
        <v>9</v>
      </c>
      <c r="B34" s="42">
        <v>30</v>
      </c>
      <c r="C34" s="42" t="s">
        <v>62</v>
      </c>
      <c r="D34" s="42">
        <v>10</v>
      </c>
      <c r="E34" s="5" t="s">
        <v>63</v>
      </c>
      <c r="F34" s="5" t="s">
        <v>169</v>
      </c>
      <c r="G34" s="5">
        <v>10</v>
      </c>
      <c r="H34" s="5" t="s">
        <v>116</v>
      </c>
      <c r="I34" s="5" t="s">
        <v>97</v>
      </c>
      <c r="J34" s="5" t="s">
        <v>93</v>
      </c>
      <c r="K34" s="5" t="s">
        <v>163</v>
      </c>
      <c r="L34" s="8">
        <v>1</v>
      </c>
      <c r="M34" s="8">
        <v>0.98399999999999999</v>
      </c>
      <c r="N34" s="8">
        <v>0.98</v>
      </c>
      <c r="O34" s="8">
        <v>0.97619999999999996</v>
      </c>
      <c r="P34" s="10">
        <v>0.98499999999999999</v>
      </c>
      <c r="Q34" s="10">
        <f t="shared" si="0"/>
        <v>0.98499999999999999</v>
      </c>
      <c r="R34" s="5" t="s">
        <v>94</v>
      </c>
      <c r="S34" s="7" t="s">
        <v>200</v>
      </c>
    </row>
    <row r="35" spans="1:19" ht="63.75" customHeight="1" x14ac:dyDescent="0.2">
      <c r="A35" s="45"/>
      <c r="B35" s="42"/>
      <c r="C35" s="42"/>
      <c r="D35" s="42"/>
      <c r="E35" s="5" t="s">
        <v>81</v>
      </c>
      <c r="F35" s="5" t="s">
        <v>195</v>
      </c>
      <c r="G35" s="5">
        <v>10</v>
      </c>
      <c r="H35" s="5" t="s">
        <v>116</v>
      </c>
      <c r="I35" s="5" t="s">
        <v>117</v>
      </c>
      <c r="J35" s="5" t="s">
        <v>93</v>
      </c>
      <c r="K35" s="5" t="s">
        <v>164</v>
      </c>
      <c r="L35" s="5">
        <v>10</v>
      </c>
      <c r="M35" s="5">
        <v>13</v>
      </c>
      <c r="N35" s="5">
        <v>10</v>
      </c>
      <c r="O35" s="5">
        <v>7</v>
      </c>
      <c r="P35" s="5">
        <v>15</v>
      </c>
      <c r="Q35" s="5">
        <f t="shared" si="0"/>
        <v>15</v>
      </c>
      <c r="R35" s="5" t="s">
        <v>94</v>
      </c>
      <c r="S35" s="7" t="s">
        <v>200</v>
      </c>
    </row>
    <row r="36" spans="1:19" ht="141.75" customHeight="1" x14ac:dyDescent="0.2">
      <c r="A36" s="45"/>
      <c r="B36" s="42"/>
      <c r="C36" s="42"/>
      <c r="D36" s="42"/>
      <c r="E36" s="5" t="s">
        <v>226</v>
      </c>
      <c r="F36" s="5" t="s">
        <v>227</v>
      </c>
      <c r="G36" s="5">
        <v>10</v>
      </c>
      <c r="H36" s="5" t="s">
        <v>228</v>
      </c>
      <c r="I36" s="5" t="s">
        <v>117</v>
      </c>
      <c r="J36" s="5" t="s">
        <v>93</v>
      </c>
      <c r="K36" s="5" t="s">
        <v>229</v>
      </c>
      <c r="L36" s="5">
        <v>3</v>
      </c>
      <c r="M36" s="5">
        <v>1.88</v>
      </c>
      <c r="N36" s="20">
        <f>515/313</f>
        <v>1.645367412140575</v>
      </c>
      <c r="O36" s="5">
        <v>1.49</v>
      </c>
      <c r="P36" s="5">
        <v>1.1200000000000001</v>
      </c>
      <c r="Q36" s="5">
        <f t="shared" si="0"/>
        <v>1.1200000000000001</v>
      </c>
      <c r="R36" s="5" t="s">
        <v>94</v>
      </c>
      <c r="S36" s="7" t="s">
        <v>230</v>
      </c>
    </row>
    <row r="37" spans="1:19" ht="126" customHeight="1" x14ac:dyDescent="0.2">
      <c r="A37" s="45"/>
      <c r="B37" s="42"/>
      <c r="C37" s="42"/>
      <c r="D37" s="42"/>
      <c r="E37" s="5" t="s">
        <v>231</v>
      </c>
      <c r="F37" s="5" t="s">
        <v>232</v>
      </c>
      <c r="G37" s="5">
        <v>10</v>
      </c>
      <c r="H37" s="5" t="s">
        <v>228</v>
      </c>
      <c r="I37" s="5" t="s">
        <v>117</v>
      </c>
      <c r="J37" s="5" t="s">
        <v>93</v>
      </c>
      <c r="K37" s="5" t="s">
        <v>233</v>
      </c>
      <c r="L37" s="5">
        <v>3</v>
      </c>
      <c r="M37" s="5">
        <v>1.6</v>
      </c>
      <c r="N37" s="5">
        <f>78/78</f>
        <v>1</v>
      </c>
      <c r="O37" s="5">
        <v>1.53</v>
      </c>
      <c r="P37" s="5">
        <v>1.06</v>
      </c>
      <c r="Q37" s="5">
        <f t="shared" si="0"/>
        <v>1.06</v>
      </c>
      <c r="R37" s="5" t="s">
        <v>94</v>
      </c>
      <c r="S37" s="7" t="s">
        <v>230</v>
      </c>
    </row>
    <row r="38" spans="1:19" ht="136.5" customHeight="1" x14ac:dyDescent="0.2">
      <c r="A38" s="45"/>
      <c r="B38" s="42"/>
      <c r="C38" s="42"/>
      <c r="D38" s="42"/>
      <c r="E38" s="5" t="s">
        <v>234</v>
      </c>
      <c r="F38" s="5" t="s">
        <v>235</v>
      </c>
      <c r="G38" s="5">
        <v>10</v>
      </c>
      <c r="H38" s="5" t="s">
        <v>228</v>
      </c>
      <c r="I38" s="5" t="s">
        <v>237</v>
      </c>
      <c r="J38" s="5" t="s">
        <v>93</v>
      </c>
      <c r="K38" s="5" t="s">
        <v>236</v>
      </c>
      <c r="L38" s="5">
        <v>30</v>
      </c>
      <c r="M38" s="5">
        <v>12.42</v>
      </c>
      <c r="N38" s="20">
        <f>1544/103</f>
        <v>14.990291262135923</v>
      </c>
      <c r="O38" s="5">
        <v>13.18</v>
      </c>
      <c r="P38" s="5">
        <v>16.8</v>
      </c>
      <c r="Q38" s="5">
        <f t="shared" si="0"/>
        <v>16.8</v>
      </c>
      <c r="R38" s="5" t="s">
        <v>94</v>
      </c>
      <c r="S38" s="7" t="s">
        <v>230</v>
      </c>
    </row>
    <row r="39" spans="1:19" ht="103.5" customHeight="1" x14ac:dyDescent="0.2">
      <c r="A39" s="45"/>
      <c r="B39" s="42"/>
      <c r="C39" s="42"/>
      <c r="D39" s="42"/>
      <c r="E39" s="5" t="s">
        <v>241</v>
      </c>
      <c r="F39" s="5" t="s">
        <v>238</v>
      </c>
      <c r="G39" s="5">
        <v>10</v>
      </c>
      <c r="H39" s="5" t="s">
        <v>228</v>
      </c>
      <c r="I39" s="5" t="s">
        <v>97</v>
      </c>
      <c r="J39" s="5" t="s">
        <v>93</v>
      </c>
      <c r="K39" s="5" t="s">
        <v>242</v>
      </c>
      <c r="L39" s="5">
        <v>0</v>
      </c>
      <c r="M39" s="5">
        <v>0</v>
      </c>
      <c r="N39" s="5">
        <v>0</v>
      </c>
      <c r="O39" s="5">
        <v>0</v>
      </c>
      <c r="P39" s="5">
        <v>1</v>
      </c>
      <c r="Q39" s="5">
        <f t="shared" si="0"/>
        <v>1</v>
      </c>
      <c r="R39" s="5" t="s">
        <v>94</v>
      </c>
      <c r="S39" s="7" t="s">
        <v>230</v>
      </c>
    </row>
    <row r="40" spans="1:19" ht="105" customHeight="1" x14ac:dyDescent="0.2">
      <c r="A40" s="45"/>
      <c r="B40" s="42"/>
      <c r="C40" s="42"/>
      <c r="D40" s="42"/>
      <c r="E40" s="5" t="s">
        <v>243</v>
      </c>
      <c r="F40" s="5" t="s">
        <v>239</v>
      </c>
      <c r="G40" s="5">
        <v>10</v>
      </c>
      <c r="H40" s="5" t="s">
        <v>228</v>
      </c>
      <c r="I40" s="5" t="s">
        <v>97</v>
      </c>
      <c r="J40" s="5" t="s">
        <v>93</v>
      </c>
      <c r="K40" s="5" t="s">
        <v>245</v>
      </c>
      <c r="L40" s="5">
        <v>0</v>
      </c>
      <c r="M40" s="5">
        <v>0</v>
      </c>
      <c r="N40" s="5">
        <v>0</v>
      </c>
      <c r="O40" s="5">
        <v>0</v>
      </c>
      <c r="P40" s="5">
        <v>0</v>
      </c>
      <c r="Q40" s="5">
        <f t="shared" si="0"/>
        <v>0</v>
      </c>
      <c r="R40" s="5" t="s">
        <v>94</v>
      </c>
      <c r="S40" s="7" t="s">
        <v>230</v>
      </c>
    </row>
    <row r="41" spans="1:19" ht="105" customHeight="1" x14ac:dyDescent="0.2">
      <c r="A41" s="45"/>
      <c r="B41" s="42"/>
      <c r="C41" s="42"/>
      <c r="D41" s="42"/>
      <c r="E41" s="5" t="s">
        <v>244</v>
      </c>
      <c r="F41" s="5" t="s">
        <v>240</v>
      </c>
      <c r="G41" s="5">
        <v>10</v>
      </c>
      <c r="H41" s="5" t="s">
        <v>228</v>
      </c>
      <c r="I41" s="5" t="s">
        <v>97</v>
      </c>
      <c r="J41" s="5" t="s">
        <v>93</v>
      </c>
      <c r="K41" s="5" t="s">
        <v>246</v>
      </c>
      <c r="L41" s="5">
        <v>0</v>
      </c>
      <c r="M41" s="5">
        <v>0</v>
      </c>
      <c r="N41" s="5">
        <v>0</v>
      </c>
      <c r="O41" s="5">
        <v>0</v>
      </c>
      <c r="P41" s="5">
        <v>0</v>
      </c>
      <c r="Q41" s="5">
        <f t="shared" si="0"/>
        <v>0</v>
      </c>
      <c r="R41" s="5" t="s">
        <v>94</v>
      </c>
      <c r="S41" s="7" t="s">
        <v>230</v>
      </c>
    </row>
    <row r="42" spans="1:19" ht="31.5" customHeight="1" x14ac:dyDescent="0.2">
      <c r="A42" s="45"/>
      <c r="B42" s="42"/>
      <c r="C42" s="44"/>
      <c r="D42" s="44"/>
      <c r="E42" s="5" t="s">
        <v>65</v>
      </c>
      <c r="F42" s="5" t="s">
        <v>64</v>
      </c>
      <c r="G42" s="5">
        <v>10</v>
      </c>
      <c r="H42" s="5" t="s">
        <v>247</v>
      </c>
      <c r="I42" s="5" t="s">
        <v>97</v>
      </c>
      <c r="J42" s="5" t="s">
        <v>93</v>
      </c>
      <c r="K42" s="5" t="s">
        <v>248</v>
      </c>
      <c r="L42" s="5">
        <v>8</v>
      </c>
      <c r="M42" s="50">
        <f>0.15/6409.79</f>
        <v>2.3401702707889024E-5</v>
      </c>
      <c r="N42" s="50">
        <f>10.47/13087.3</f>
        <v>8.0001222559275033E-4</v>
      </c>
      <c r="O42" s="50">
        <v>8.0001222559275033E-4</v>
      </c>
      <c r="P42" s="50">
        <v>8.0001222559275033E-4</v>
      </c>
      <c r="Q42" s="5">
        <f t="shared" si="0"/>
        <v>8.0001222559275033E-4</v>
      </c>
      <c r="R42" s="5" t="s">
        <v>94</v>
      </c>
      <c r="S42" s="7" t="s">
        <v>175</v>
      </c>
    </row>
    <row r="43" spans="1:19" ht="33" customHeight="1" x14ac:dyDescent="0.2">
      <c r="A43" s="45"/>
      <c r="B43" s="42"/>
      <c r="C43" s="44"/>
      <c r="D43" s="44"/>
      <c r="E43" s="5" t="s">
        <v>82</v>
      </c>
      <c r="F43" s="5" t="s">
        <v>67</v>
      </c>
      <c r="G43" s="5" t="s">
        <v>109</v>
      </c>
      <c r="H43" s="5" t="s">
        <v>109</v>
      </c>
      <c r="I43" s="5" t="s">
        <v>109</v>
      </c>
      <c r="J43" s="5" t="s">
        <v>109</v>
      </c>
      <c r="K43" s="5"/>
      <c r="L43" s="5" t="s">
        <v>109</v>
      </c>
      <c r="M43" s="5"/>
      <c r="N43" s="5"/>
      <c r="O43" s="5"/>
      <c r="P43" s="5"/>
      <c r="Q43" s="5"/>
      <c r="R43" s="5" t="s">
        <v>110</v>
      </c>
      <c r="S43" s="7"/>
    </row>
    <row r="44" spans="1:19" ht="46.5" customHeight="1" x14ac:dyDescent="0.2">
      <c r="A44" s="45"/>
      <c r="B44" s="42"/>
      <c r="C44" s="44"/>
      <c r="D44" s="44"/>
      <c r="E44" s="5" t="s">
        <v>83</v>
      </c>
      <c r="F44" s="5" t="s">
        <v>66</v>
      </c>
      <c r="G44" s="5">
        <v>10</v>
      </c>
      <c r="H44" s="5" t="s">
        <v>118</v>
      </c>
      <c r="I44" s="5" t="s">
        <v>119</v>
      </c>
      <c r="J44" s="5" t="s">
        <v>93</v>
      </c>
      <c r="K44" s="5" t="s">
        <v>165</v>
      </c>
      <c r="L44" s="5">
        <v>173.69399999999999</v>
      </c>
      <c r="M44" s="36">
        <v>84300.09555003389</v>
      </c>
      <c r="N44" s="26">
        <v>191156</v>
      </c>
      <c r="O44" s="6">
        <v>278358.67997580155</v>
      </c>
      <c r="P44" s="25">
        <v>491858.7031432247</v>
      </c>
      <c r="Q44" s="25">
        <f t="shared" si="0"/>
        <v>491858.7031432247</v>
      </c>
      <c r="R44" s="5" t="s">
        <v>94</v>
      </c>
      <c r="S44" s="7" t="s">
        <v>174</v>
      </c>
    </row>
    <row r="45" spans="1:19" ht="36" x14ac:dyDescent="0.2">
      <c r="A45" s="45"/>
      <c r="B45" s="42"/>
      <c r="C45" s="42" t="s">
        <v>69</v>
      </c>
      <c r="D45" s="42">
        <v>5</v>
      </c>
      <c r="E45" s="5" t="s">
        <v>80</v>
      </c>
      <c r="F45" s="5" t="s">
        <v>70</v>
      </c>
      <c r="G45" s="5" t="s">
        <v>109</v>
      </c>
      <c r="H45" s="5" t="s">
        <v>109</v>
      </c>
      <c r="I45" s="5" t="s">
        <v>109</v>
      </c>
      <c r="J45" s="5" t="s">
        <v>109</v>
      </c>
      <c r="K45" s="5"/>
      <c r="L45" s="5" t="s">
        <v>109</v>
      </c>
      <c r="M45" s="5"/>
      <c r="N45" s="5"/>
      <c r="O45" s="5"/>
      <c r="P45" s="5"/>
      <c r="Q45" s="5"/>
      <c r="R45" s="5" t="s">
        <v>110</v>
      </c>
      <c r="S45" s="7"/>
    </row>
    <row r="46" spans="1:19" ht="53.25" customHeight="1" x14ac:dyDescent="0.2">
      <c r="A46" s="45"/>
      <c r="B46" s="42"/>
      <c r="C46" s="42"/>
      <c r="D46" s="42"/>
      <c r="E46" s="5" t="s">
        <v>88</v>
      </c>
      <c r="F46" s="5" t="s">
        <v>71</v>
      </c>
      <c r="G46" s="5" t="s">
        <v>109</v>
      </c>
      <c r="H46" s="5" t="s">
        <v>109</v>
      </c>
      <c r="I46" s="5" t="s">
        <v>109</v>
      </c>
      <c r="J46" s="5" t="s">
        <v>109</v>
      </c>
      <c r="K46" s="5"/>
      <c r="L46" s="5" t="s">
        <v>109</v>
      </c>
      <c r="M46" s="5"/>
      <c r="N46" s="5"/>
      <c r="O46" s="5"/>
      <c r="P46" s="5"/>
      <c r="Q46" s="5"/>
      <c r="R46" s="5" t="s">
        <v>110</v>
      </c>
      <c r="S46" s="7"/>
    </row>
    <row r="47" spans="1:19" ht="42" customHeight="1" x14ac:dyDescent="0.2">
      <c r="A47" s="45"/>
      <c r="B47" s="42"/>
      <c r="C47" s="42" t="s">
        <v>68</v>
      </c>
      <c r="D47" s="42">
        <v>5</v>
      </c>
      <c r="E47" s="5" t="s">
        <v>120</v>
      </c>
      <c r="F47" s="5" t="s">
        <v>121</v>
      </c>
      <c r="G47" s="5">
        <v>5</v>
      </c>
      <c r="H47" s="5" t="s">
        <v>122</v>
      </c>
      <c r="I47" s="5" t="s">
        <v>117</v>
      </c>
      <c r="J47" s="5" t="s">
        <v>93</v>
      </c>
      <c r="K47" s="5" t="s">
        <v>166</v>
      </c>
      <c r="L47" s="5">
        <v>1.35</v>
      </c>
      <c r="M47" s="20">
        <v>1.23</v>
      </c>
      <c r="N47" s="5">
        <v>1.04</v>
      </c>
      <c r="O47" s="5">
        <v>9.5000000000000001E-2</v>
      </c>
      <c r="P47" s="5">
        <v>1.56</v>
      </c>
      <c r="Q47" s="20">
        <f>(M47+N47+O47+P47)/4</f>
        <v>0.98125000000000007</v>
      </c>
      <c r="R47" s="5" t="s">
        <v>95</v>
      </c>
      <c r="S47" s="7" t="s">
        <v>177</v>
      </c>
    </row>
    <row r="48" spans="1:19" ht="41.25" customHeight="1" x14ac:dyDescent="0.2">
      <c r="A48" s="45"/>
      <c r="B48" s="42"/>
      <c r="C48" s="42"/>
      <c r="D48" s="42"/>
      <c r="E48" s="5" t="s">
        <v>123</v>
      </c>
      <c r="F48" s="5" t="s">
        <v>124</v>
      </c>
      <c r="G48" s="5">
        <v>5</v>
      </c>
      <c r="H48" s="5" t="s">
        <v>122</v>
      </c>
      <c r="I48" s="5" t="s">
        <v>97</v>
      </c>
      <c r="J48" s="5" t="s">
        <v>93</v>
      </c>
      <c r="K48" s="5" t="s">
        <v>167</v>
      </c>
      <c r="L48" s="10">
        <v>0.12</v>
      </c>
      <c r="M48" s="10">
        <v>6.4600000000000005E-2</v>
      </c>
      <c r="N48" s="10">
        <v>6.0900000000000003E-2</v>
      </c>
      <c r="O48" s="10">
        <v>8.9999999999999998E-4</v>
      </c>
      <c r="P48" s="5">
        <v>10.95</v>
      </c>
      <c r="Q48" s="5">
        <f>(M48+N48+O48+P48)/4</f>
        <v>2.7690999999999999</v>
      </c>
      <c r="R48" s="5" t="s">
        <v>95</v>
      </c>
      <c r="S48" s="7" t="s">
        <v>177</v>
      </c>
    </row>
    <row r="49" spans="1:19" ht="27" x14ac:dyDescent="0.2">
      <c r="A49" s="45"/>
      <c r="B49" s="42"/>
      <c r="C49" s="42"/>
      <c r="D49" s="42"/>
      <c r="E49" s="5" t="s">
        <v>181</v>
      </c>
      <c r="F49" s="5" t="s">
        <v>136</v>
      </c>
      <c r="G49" s="5">
        <v>6</v>
      </c>
      <c r="H49" s="5" t="s">
        <v>137</v>
      </c>
      <c r="I49" s="5" t="s">
        <v>130</v>
      </c>
      <c r="J49" s="5" t="s">
        <v>93</v>
      </c>
      <c r="K49" s="5" t="s">
        <v>168</v>
      </c>
      <c r="L49" s="5">
        <v>8478</v>
      </c>
      <c r="M49" s="5">
        <v>1925</v>
      </c>
      <c r="N49" s="5">
        <v>1468</v>
      </c>
      <c r="O49" s="5">
        <v>999</v>
      </c>
      <c r="P49" s="5">
        <v>751</v>
      </c>
      <c r="Q49" s="5">
        <f t="shared" ref="Q49:Q65" si="1">P49</f>
        <v>751</v>
      </c>
      <c r="R49" s="5" t="s">
        <v>94</v>
      </c>
      <c r="S49" s="7" t="s">
        <v>177</v>
      </c>
    </row>
    <row r="50" spans="1:19" ht="27" x14ac:dyDescent="0.2">
      <c r="A50" s="45"/>
      <c r="B50" s="42"/>
      <c r="C50" s="42"/>
      <c r="D50" s="42"/>
      <c r="E50" s="5" t="s">
        <v>125</v>
      </c>
      <c r="F50" s="5" t="s">
        <v>138</v>
      </c>
      <c r="G50" s="5">
        <v>5</v>
      </c>
      <c r="H50" s="5" t="s">
        <v>137</v>
      </c>
      <c r="I50" s="5" t="s">
        <v>130</v>
      </c>
      <c r="J50" s="5" t="s">
        <v>93</v>
      </c>
      <c r="K50" s="5" t="s">
        <v>168</v>
      </c>
      <c r="L50" s="5">
        <v>1100</v>
      </c>
      <c r="M50" s="5">
        <v>424</v>
      </c>
      <c r="N50" s="5">
        <v>356</v>
      </c>
      <c r="O50" s="5">
        <v>316</v>
      </c>
      <c r="P50" s="5">
        <v>342</v>
      </c>
      <c r="Q50" s="5">
        <f t="shared" si="1"/>
        <v>342</v>
      </c>
      <c r="R50" s="5" t="s">
        <v>94</v>
      </c>
      <c r="S50" s="7" t="s">
        <v>177</v>
      </c>
    </row>
    <row r="51" spans="1:19" ht="27" x14ac:dyDescent="0.2">
      <c r="A51" s="45"/>
      <c r="B51" s="42"/>
      <c r="C51" s="42"/>
      <c r="D51" s="42"/>
      <c r="E51" s="5" t="s">
        <v>185</v>
      </c>
      <c r="F51" s="5" t="s">
        <v>186</v>
      </c>
      <c r="G51" s="5">
        <v>5</v>
      </c>
      <c r="H51" s="5" t="s">
        <v>137</v>
      </c>
      <c r="I51" s="5" t="s">
        <v>117</v>
      </c>
      <c r="J51" s="5" t="s">
        <v>93</v>
      </c>
      <c r="K51" s="5" t="s">
        <v>168</v>
      </c>
      <c r="L51" s="5">
        <v>2000</v>
      </c>
      <c r="M51" s="5">
        <v>128</v>
      </c>
      <c r="N51" s="5">
        <v>122</v>
      </c>
      <c r="O51" s="5">
        <v>2</v>
      </c>
      <c r="P51" s="5">
        <v>39</v>
      </c>
      <c r="Q51" s="5">
        <f t="shared" si="1"/>
        <v>39</v>
      </c>
      <c r="R51" s="5" t="s">
        <v>94</v>
      </c>
      <c r="S51" s="7" t="s">
        <v>177</v>
      </c>
    </row>
    <row r="52" spans="1:19" ht="27" x14ac:dyDescent="0.2">
      <c r="A52" s="45"/>
      <c r="B52" s="42"/>
      <c r="C52" s="42"/>
      <c r="D52" s="42"/>
      <c r="E52" s="5" t="s">
        <v>126</v>
      </c>
      <c r="F52" s="5" t="s">
        <v>139</v>
      </c>
      <c r="G52" s="5">
        <v>5</v>
      </c>
      <c r="H52" s="5" t="s">
        <v>137</v>
      </c>
      <c r="I52" s="5" t="s">
        <v>131</v>
      </c>
      <c r="J52" s="5" t="s">
        <v>93</v>
      </c>
      <c r="K52" s="5" t="s">
        <v>168</v>
      </c>
      <c r="L52" s="5">
        <v>94</v>
      </c>
      <c r="M52" s="5">
        <v>38</v>
      </c>
      <c r="N52" s="5">
        <v>86</v>
      </c>
      <c r="O52" s="5">
        <v>78</v>
      </c>
      <c r="P52" s="5">
        <v>90</v>
      </c>
      <c r="Q52" s="5">
        <f t="shared" si="1"/>
        <v>90</v>
      </c>
      <c r="R52" s="5" t="s">
        <v>94</v>
      </c>
      <c r="S52" s="7" t="s">
        <v>177</v>
      </c>
    </row>
    <row r="53" spans="1:19" ht="27" x14ac:dyDescent="0.2">
      <c r="A53" s="45"/>
      <c r="B53" s="42"/>
      <c r="C53" s="42"/>
      <c r="D53" s="42"/>
      <c r="E53" s="5" t="s">
        <v>190</v>
      </c>
      <c r="F53" s="5" t="s">
        <v>184</v>
      </c>
      <c r="G53" s="5">
        <v>5</v>
      </c>
      <c r="H53" s="5" t="s">
        <v>137</v>
      </c>
      <c r="I53" s="5" t="s">
        <v>134</v>
      </c>
      <c r="J53" s="5" t="s">
        <v>93</v>
      </c>
      <c r="K53" s="5" t="s">
        <v>168</v>
      </c>
      <c r="L53" s="5">
        <v>153</v>
      </c>
      <c r="M53" s="5">
        <v>27</v>
      </c>
      <c r="N53" s="5">
        <v>141</v>
      </c>
      <c r="O53" s="5">
        <v>85</v>
      </c>
      <c r="P53" s="5">
        <v>116</v>
      </c>
      <c r="Q53" s="5">
        <f t="shared" si="1"/>
        <v>116</v>
      </c>
      <c r="R53" s="5" t="s">
        <v>94</v>
      </c>
      <c r="S53" s="7" t="s">
        <v>177</v>
      </c>
    </row>
    <row r="54" spans="1:19" ht="27" x14ac:dyDescent="0.2">
      <c r="A54" s="45"/>
      <c r="B54" s="42"/>
      <c r="C54" s="42"/>
      <c r="D54" s="42"/>
      <c r="E54" s="5" t="s">
        <v>183</v>
      </c>
      <c r="F54" s="5" t="s">
        <v>140</v>
      </c>
      <c r="G54" s="5">
        <v>5</v>
      </c>
      <c r="H54" s="5" t="s">
        <v>137</v>
      </c>
      <c r="I54" s="5" t="s">
        <v>130</v>
      </c>
      <c r="J54" s="5" t="s">
        <v>93</v>
      </c>
      <c r="K54" s="5" t="s">
        <v>168</v>
      </c>
      <c r="L54" s="5">
        <v>6165</v>
      </c>
      <c r="M54" s="5">
        <v>103</v>
      </c>
      <c r="N54" s="5">
        <v>78</v>
      </c>
      <c r="O54" s="5"/>
      <c r="P54" s="5">
        <v>110</v>
      </c>
      <c r="Q54" s="5">
        <f t="shared" si="1"/>
        <v>110</v>
      </c>
      <c r="R54" s="5" t="s">
        <v>94</v>
      </c>
      <c r="S54" s="7" t="s">
        <v>177</v>
      </c>
    </row>
    <row r="55" spans="1:19" ht="27" x14ac:dyDescent="0.2">
      <c r="A55" s="45"/>
      <c r="B55" s="42"/>
      <c r="C55" s="42"/>
      <c r="D55" s="42"/>
      <c r="E55" s="5" t="s">
        <v>182</v>
      </c>
      <c r="F55" s="5" t="s">
        <v>141</v>
      </c>
      <c r="G55" s="5">
        <v>5</v>
      </c>
      <c r="H55" s="5" t="s">
        <v>137</v>
      </c>
      <c r="I55" s="5" t="s">
        <v>132</v>
      </c>
      <c r="J55" s="5" t="s">
        <v>93</v>
      </c>
      <c r="K55" s="5" t="s">
        <v>168</v>
      </c>
      <c r="L55" s="5">
        <v>9867</v>
      </c>
      <c r="M55" s="5">
        <v>6799</v>
      </c>
      <c r="N55" s="5">
        <v>3983</v>
      </c>
      <c r="O55" s="5">
        <v>2327</v>
      </c>
      <c r="P55" s="5">
        <v>4606</v>
      </c>
      <c r="Q55" s="5">
        <f t="shared" si="1"/>
        <v>4606</v>
      </c>
      <c r="R55" s="5" t="s">
        <v>94</v>
      </c>
      <c r="S55" s="7" t="s">
        <v>177</v>
      </c>
    </row>
    <row r="56" spans="1:19" ht="27" x14ac:dyDescent="0.2">
      <c r="A56" s="45"/>
      <c r="B56" s="42"/>
      <c r="C56" s="42"/>
      <c r="D56" s="42"/>
      <c r="E56" s="5" t="s">
        <v>128</v>
      </c>
      <c r="F56" s="5" t="s">
        <v>143</v>
      </c>
      <c r="G56" s="5">
        <v>5</v>
      </c>
      <c r="H56" s="5" t="s">
        <v>137</v>
      </c>
      <c r="I56" s="5" t="s">
        <v>142</v>
      </c>
      <c r="J56" s="5" t="s">
        <v>93</v>
      </c>
      <c r="K56" s="5" t="s">
        <v>168</v>
      </c>
      <c r="L56" s="5">
        <v>161</v>
      </c>
      <c r="M56" s="5">
        <v>357</v>
      </c>
      <c r="N56" s="5">
        <v>298</v>
      </c>
      <c r="O56" s="5">
        <v>172</v>
      </c>
      <c r="P56" s="5">
        <v>263</v>
      </c>
      <c r="Q56" s="5">
        <f t="shared" si="1"/>
        <v>263</v>
      </c>
      <c r="R56" s="5" t="s">
        <v>94</v>
      </c>
      <c r="S56" s="7" t="s">
        <v>177</v>
      </c>
    </row>
    <row r="57" spans="1:19" ht="27" x14ac:dyDescent="0.2">
      <c r="A57" s="45"/>
      <c r="B57" s="42"/>
      <c r="C57" s="42"/>
      <c r="D57" s="42"/>
      <c r="E57" s="5" t="s">
        <v>127</v>
      </c>
      <c r="F57" s="5" t="s">
        <v>146</v>
      </c>
      <c r="G57" s="5">
        <v>5</v>
      </c>
      <c r="H57" s="5" t="s">
        <v>137</v>
      </c>
      <c r="I57" s="5" t="s">
        <v>145</v>
      </c>
      <c r="J57" s="5" t="s">
        <v>93</v>
      </c>
      <c r="K57" s="5" t="s">
        <v>168</v>
      </c>
      <c r="L57" s="5">
        <v>49</v>
      </c>
      <c r="M57" s="5">
        <v>185</v>
      </c>
      <c r="N57" s="5">
        <v>162</v>
      </c>
      <c r="O57" s="5">
        <v>101</v>
      </c>
      <c r="P57" s="5">
        <v>142</v>
      </c>
      <c r="Q57" s="5">
        <f t="shared" si="1"/>
        <v>142</v>
      </c>
      <c r="R57" s="5" t="s">
        <v>94</v>
      </c>
      <c r="S57" s="7" t="s">
        <v>177</v>
      </c>
    </row>
    <row r="58" spans="1:19" ht="27" x14ac:dyDescent="0.2">
      <c r="A58" s="45"/>
      <c r="B58" s="42"/>
      <c r="C58" s="42"/>
      <c r="D58" s="42"/>
      <c r="E58" s="5" t="s">
        <v>129</v>
      </c>
      <c r="F58" s="5" t="s">
        <v>147</v>
      </c>
      <c r="G58" s="5">
        <v>5</v>
      </c>
      <c r="H58" s="5" t="s">
        <v>137</v>
      </c>
      <c r="I58" s="5" t="s">
        <v>144</v>
      </c>
      <c r="J58" s="5" t="s">
        <v>93</v>
      </c>
      <c r="K58" s="5" t="s">
        <v>168</v>
      </c>
      <c r="L58" s="5">
        <v>228</v>
      </c>
      <c r="M58" s="5">
        <v>9</v>
      </c>
      <c r="N58" s="5">
        <v>121</v>
      </c>
      <c r="O58" s="5">
        <v>62</v>
      </c>
      <c r="P58" s="5">
        <v>78</v>
      </c>
      <c r="Q58" s="5">
        <f t="shared" si="1"/>
        <v>78</v>
      </c>
      <c r="R58" s="5" t="s">
        <v>94</v>
      </c>
      <c r="S58" s="7" t="s">
        <v>177</v>
      </c>
    </row>
    <row r="59" spans="1:19" ht="27" x14ac:dyDescent="0.2">
      <c r="A59" s="45"/>
      <c r="B59" s="42"/>
      <c r="C59" s="42"/>
      <c r="D59" s="42"/>
      <c r="E59" s="5" t="s">
        <v>202</v>
      </c>
      <c r="F59" s="5" t="s">
        <v>187</v>
      </c>
      <c r="G59" s="5">
        <v>5</v>
      </c>
      <c r="H59" s="5" t="s">
        <v>137</v>
      </c>
      <c r="I59" s="5" t="s">
        <v>133</v>
      </c>
      <c r="J59" s="5" t="s">
        <v>93</v>
      </c>
      <c r="K59" s="5" t="s">
        <v>168</v>
      </c>
      <c r="L59" s="5">
        <v>1011</v>
      </c>
      <c r="M59" s="5">
        <v>884</v>
      </c>
      <c r="N59" s="5">
        <v>790</v>
      </c>
      <c r="O59" s="5">
        <v>784</v>
      </c>
      <c r="P59" s="5">
        <v>827</v>
      </c>
      <c r="Q59" s="5">
        <f t="shared" si="1"/>
        <v>827</v>
      </c>
      <c r="R59" s="5" t="s">
        <v>94</v>
      </c>
      <c r="S59" s="7" t="s">
        <v>177</v>
      </c>
    </row>
    <row r="60" spans="1:19" ht="27" x14ac:dyDescent="0.2">
      <c r="A60" s="45"/>
      <c r="B60" s="42"/>
      <c r="C60" s="42"/>
      <c r="D60" s="42"/>
      <c r="E60" s="5" t="s">
        <v>203</v>
      </c>
      <c r="F60" s="5" t="s">
        <v>187</v>
      </c>
      <c r="G60" s="5">
        <v>5</v>
      </c>
      <c r="H60" s="5" t="s">
        <v>137</v>
      </c>
      <c r="I60" s="5" t="s">
        <v>133</v>
      </c>
      <c r="J60" s="5" t="s">
        <v>93</v>
      </c>
      <c r="K60" s="5" t="s">
        <v>168</v>
      </c>
      <c r="L60" s="5">
        <v>1011</v>
      </c>
      <c r="M60" s="5">
        <v>200</v>
      </c>
      <c r="N60" s="5">
        <v>414</v>
      </c>
      <c r="O60" s="5">
        <v>157</v>
      </c>
      <c r="P60" s="5">
        <v>178</v>
      </c>
      <c r="Q60" s="5">
        <f t="shared" si="1"/>
        <v>178</v>
      </c>
      <c r="R60" s="5" t="s">
        <v>94</v>
      </c>
      <c r="S60" s="7" t="s">
        <v>177</v>
      </c>
    </row>
    <row r="61" spans="1:19" ht="44.25" customHeight="1" x14ac:dyDescent="0.2">
      <c r="A61" s="45"/>
      <c r="B61" s="42"/>
      <c r="C61" s="42"/>
      <c r="D61" s="42"/>
      <c r="E61" s="5" t="s">
        <v>188</v>
      </c>
      <c r="F61" s="5" t="s">
        <v>207</v>
      </c>
      <c r="G61" s="5">
        <v>5</v>
      </c>
      <c r="H61" s="5" t="s">
        <v>137</v>
      </c>
      <c r="I61" s="5" t="s">
        <v>134</v>
      </c>
      <c r="J61" s="5" t="s">
        <v>93</v>
      </c>
      <c r="K61" s="5" t="s">
        <v>168</v>
      </c>
      <c r="L61" s="5">
        <v>1050</v>
      </c>
      <c r="M61" s="5">
        <v>244</v>
      </c>
      <c r="N61" s="5">
        <v>1143</v>
      </c>
      <c r="O61" s="5">
        <v>257</v>
      </c>
      <c r="P61" s="5">
        <v>394</v>
      </c>
      <c r="Q61" s="5">
        <f t="shared" si="1"/>
        <v>394</v>
      </c>
      <c r="R61" s="5" t="s">
        <v>94</v>
      </c>
      <c r="S61" s="7" t="s">
        <v>177</v>
      </c>
    </row>
    <row r="62" spans="1:19" ht="44.25" customHeight="1" x14ac:dyDescent="0.2">
      <c r="A62" s="45"/>
      <c r="B62" s="42"/>
      <c r="C62" s="42"/>
      <c r="D62" s="42"/>
      <c r="E62" s="5" t="s">
        <v>211</v>
      </c>
      <c r="F62" s="5" t="s">
        <v>210</v>
      </c>
      <c r="G62" s="5">
        <v>6</v>
      </c>
      <c r="H62" s="5" t="s">
        <v>137</v>
      </c>
      <c r="I62" s="5" t="s">
        <v>206</v>
      </c>
      <c r="J62" s="5" t="s">
        <v>93</v>
      </c>
      <c r="K62" s="5" t="s">
        <v>212</v>
      </c>
      <c r="L62" s="5">
        <v>3</v>
      </c>
      <c r="M62" s="5">
        <v>0</v>
      </c>
      <c r="N62" s="5">
        <v>3</v>
      </c>
      <c r="O62" s="5">
        <v>2</v>
      </c>
      <c r="P62" s="40">
        <v>2</v>
      </c>
      <c r="Q62" s="5">
        <f t="shared" si="1"/>
        <v>2</v>
      </c>
      <c r="R62" s="5" t="s">
        <v>94</v>
      </c>
      <c r="S62" s="7" t="s">
        <v>205</v>
      </c>
    </row>
    <row r="63" spans="1:19" ht="27" x14ac:dyDescent="0.2">
      <c r="A63" s="45"/>
      <c r="B63" s="42"/>
      <c r="C63" s="42"/>
      <c r="D63" s="42"/>
      <c r="E63" s="5" t="s">
        <v>204</v>
      </c>
      <c r="F63" s="5" t="s">
        <v>189</v>
      </c>
      <c r="G63" s="5">
        <v>6</v>
      </c>
      <c r="H63" s="5" t="s">
        <v>137</v>
      </c>
      <c r="I63" s="5" t="s">
        <v>134</v>
      </c>
      <c r="J63" s="5" t="s">
        <v>93</v>
      </c>
      <c r="K63" s="5" t="s">
        <v>168</v>
      </c>
      <c r="L63" s="5">
        <v>104</v>
      </c>
      <c r="M63" s="5">
        <v>160</v>
      </c>
      <c r="N63" s="5">
        <v>166</v>
      </c>
      <c r="O63" s="5">
        <v>150</v>
      </c>
      <c r="P63" s="40">
        <v>150</v>
      </c>
      <c r="Q63" s="5">
        <f t="shared" si="1"/>
        <v>150</v>
      </c>
      <c r="R63" s="5" t="s">
        <v>94</v>
      </c>
      <c r="S63" s="7" t="s">
        <v>205</v>
      </c>
    </row>
    <row r="64" spans="1:19" ht="38.25" customHeight="1" x14ac:dyDescent="0.2">
      <c r="A64" s="45"/>
      <c r="B64" s="42"/>
      <c r="C64" s="42"/>
      <c r="D64" s="42"/>
      <c r="E64" s="5" t="s">
        <v>148</v>
      </c>
      <c r="F64" s="5" t="s">
        <v>179</v>
      </c>
      <c r="G64" s="5">
        <v>6</v>
      </c>
      <c r="H64" s="5" t="s">
        <v>151</v>
      </c>
      <c r="I64" s="5" t="s">
        <v>149</v>
      </c>
      <c r="J64" s="5" t="s">
        <v>93</v>
      </c>
      <c r="K64" s="5" t="s">
        <v>168</v>
      </c>
      <c r="L64" s="5">
        <v>62</v>
      </c>
      <c r="M64" s="13">
        <v>64.66</v>
      </c>
      <c r="N64" s="13">
        <v>69</v>
      </c>
      <c r="O64" s="5">
        <v>69</v>
      </c>
      <c r="P64" s="5">
        <v>70</v>
      </c>
      <c r="Q64" s="5">
        <f t="shared" si="1"/>
        <v>70</v>
      </c>
      <c r="R64" s="5" t="s">
        <v>94</v>
      </c>
      <c r="S64" s="7" t="s">
        <v>209</v>
      </c>
    </row>
    <row r="65" spans="1:19" ht="33" customHeight="1" x14ac:dyDescent="0.2">
      <c r="A65" s="46"/>
      <c r="B65" s="43"/>
      <c r="C65" s="43"/>
      <c r="D65" s="43"/>
      <c r="E65" s="14" t="s">
        <v>150</v>
      </c>
      <c r="F65" s="14" t="s">
        <v>180</v>
      </c>
      <c r="G65" s="14">
        <v>6</v>
      </c>
      <c r="H65" s="14" t="s">
        <v>152</v>
      </c>
      <c r="I65" s="14" t="s">
        <v>206</v>
      </c>
      <c r="J65" s="14" t="s">
        <v>93</v>
      </c>
      <c r="K65" s="14" t="s">
        <v>168</v>
      </c>
      <c r="L65" s="14">
        <v>985</v>
      </c>
      <c r="M65" s="15">
        <v>922</v>
      </c>
      <c r="N65" s="15">
        <v>927</v>
      </c>
      <c r="O65" s="14">
        <v>922</v>
      </c>
      <c r="P65" s="14">
        <v>940</v>
      </c>
      <c r="Q65" s="14">
        <f t="shared" si="1"/>
        <v>940</v>
      </c>
      <c r="R65" s="14" t="s">
        <v>94</v>
      </c>
      <c r="S65" s="16" t="s">
        <v>209</v>
      </c>
    </row>
    <row r="66" spans="1:19" ht="18.75" customHeight="1" x14ac:dyDescent="0.2">
      <c r="A66" s="17" t="s">
        <v>225</v>
      </c>
    </row>
    <row r="67" spans="1:19" x14ac:dyDescent="0.2">
      <c r="A67" s="1" t="s">
        <v>10</v>
      </c>
      <c r="B67" s="17" t="s">
        <v>45</v>
      </c>
    </row>
    <row r="68" spans="1:19" x14ac:dyDescent="0.2">
      <c r="B68" s="17" t="s">
        <v>46</v>
      </c>
    </row>
    <row r="69" spans="1:19" x14ac:dyDescent="0.2">
      <c r="B69" s="17" t="s">
        <v>11</v>
      </c>
    </row>
    <row r="70" spans="1:19" x14ac:dyDescent="0.2">
      <c r="B70" s="17" t="s">
        <v>12</v>
      </c>
    </row>
    <row r="71" spans="1:19" x14ac:dyDescent="0.2">
      <c r="B71" s="17" t="s">
        <v>40</v>
      </c>
    </row>
    <row r="72" spans="1:19" x14ac:dyDescent="0.2">
      <c r="B72" s="17"/>
    </row>
    <row r="73" spans="1:19" x14ac:dyDescent="0.2">
      <c r="A73" s="18" t="s">
        <v>27</v>
      </c>
      <c r="B73" s="17" t="s">
        <v>51</v>
      </c>
    </row>
    <row r="74" spans="1:19" x14ac:dyDescent="0.2">
      <c r="A74" s="18" t="s">
        <v>50</v>
      </c>
      <c r="B74" s="17" t="s">
        <v>28</v>
      </c>
    </row>
    <row r="75" spans="1:19" x14ac:dyDescent="0.2">
      <c r="A75" s="18" t="s">
        <v>52</v>
      </c>
      <c r="B75" s="17" t="s">
        <v>53</v>
      </c>
    </row>
    <row r="76" spans="1:19" x14ac:dyDescent="0.2">
      <c r="A76" s="18"/>
      <c r="B76" s="17"/>
    </row>
    <row r="77" spans="1:19" x14ac:dyDescent="0.2">
      <c r="B77" s="19" t="s">
        <v>43</v>
      </c>
    </row>
  </sheetData>
  <mergeCells count="26">
    <mergeCell ref="A8:A25"/>
    <mergeCell ref="B8:B25"/>
    <mergeCell ref="C8:C10"/>
    <mergeCell ref="D11:D12"/>
    <mergeCell ref="D13:D18"/>
    <mergeCell ref="C11:C12"/>
    <mergeCell ref="C13:C18"/>
    <mergeCell ref="D8:D10"/>
    <mergeCell ref="D19:D22"/>
    <mergeCell ref="D23:D25"/>
    <mergeCell ref="C19:C22"/>
    <mergeCell ref="C23:C25"/>
    <mergeCell ref="A26:A33"/>
    <mergeCell ref="B26:B33"/>
    <mergeCell ref="D47:D65"/>
    <mergeCell ref="D45:D46"/>
    <mergeCell ref="D34:D44"/>
    <mergeCell ref="C34:C44"/>
    <mergeCell ref="C45:C46"/>
    <mergeCell ref="C47:C65"/>
    <mergeCell ref="A34:A65"/>
    <mergeCell ref="C26:C30"/>
    <mergeCell ref="B34:B65"/>
    <mergeCell ref="D26:D30"/>
    <mergeCell ref="C31:C32"/>
    <mergeCell ref="D31:D32"/>
  </mergeCells>
  <phoneticPr fontId="0" type="noConversion"/>
  <printOptions horizontalCentered="1"/>
  <pageMargins left="0.19685039370078741" right="0.19685039370078741" top="0.59055118110236227" bottom="0.39370078740157483" header="0" footer="0"/>
  <pageSetup paperSize="14" scale="75" fitToWidth="0" fitToHeight="0" orientation="landscape" r:id="rId1"/>
  <headerFooter alignWithMargins="0">
    <oddFooter>&amp;L&amp;8&amp;F&amp;R&amp;8Página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Plan 2025</vt:lpstr>
      <vt:lpstr>'Matriz Plan 2025'!Títulos_a_imprimir</vt:lpstr>
    </vt:vector>
  </TitlesOfParts>
  <Company>dnp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dnp</dc:creator>
  <cp:lastModifiedBy>Oscar Dario Gomez Chacon</cp:lastModifiedBy>
  <cp:lastPrinted>2025-08-12T21:57:10Z</cp:lastPrinted>
  <dcterms:created xsi:type="dcterms:W3CDTF">2003-04-09T13:17:36Z</dcterms:created>
  <dcterms:modified xsi:type="dcterms:W3CDTF">2026-03-10T16:15:51Z</dcterms:modified>
</cp:coreProperties>
</file>